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ustomProperty1.bin" ContentType="application/vnd.openxmlformats-officedocument.spreadsheetml.customProperty"/>
  <Override PartName="/xl/drawings/drawing1.xml" ContentType="application/vnd.openxmlformats-officedocument.drawing+xml"/>
  <Override PartName="/xl/customProperty2.bin" ContentType="application/vnd.openxmlformats-officedocument.spreadsheetml.customProperty"/>
  <Override PartName="/xl/drawings/drawing2.xml" ContentType="application/vnd.openxmlformats-officedocument.drawing+xml"/>
  <Override PartName="/xl/customProperty3.bin" ContentType="application/vnd.openxmlformats-officedocument.spreadsheetml.customProperty"/>
  <Override PartName="/xl/drawings/drawing3.xml" ContentType="application/vnd.openxmlformats-officedocument.drawing+xml"/>
  <Override PartName="/xl/customProperty4.bin" ContentType="application/vnd.openxmlformats-officedocument.spreadsheetml.customProperty"/>
  <Override PartName="/xl/drawings/drawing4.xml" ContentType="application/vnd.openxmlformats-officedocument.drawing+xml"/>
  <Override PartName="/xl/customProperty5.bin" ContentType="application/vnd.openxmlformats-officedocument.spreadsheetml.customProperty"/>
  <Override PartName="/xl/drawings/drawing5.xml" ContentType="application/vnd.openxmlformats-officedocument.drawing+xml"/>
  <Override PartName="/xl/media/image16.png" ContentType="image/jpeg"/>
  <Override PartName="/xl/media/image17.png" ContentType="image/jpeg"/>
  <Override PartName="/xl/media/image18.png" ContentType="image/jpeg"/>
  <Override PartName="/xl/media/image19.png" ContentType="image/jpeg"/>
  <Override PartName="/xl/media/image20.png" ContentType="image/jpeg"/>
  <Override PartName="/xl/media/image21.png" ContentType="image/jpeg"/>
  <Override PartName="/xl/media/image22.png" ContentType="image/jpeg"/>
  <Override PartName="/xl/media/image23.png" ContentType="image/jpeg"/>
  <Override PartName="/xl/media/image24.png" ContentType="image/jpeg"/>
  <Override PartName="/xl/customProperty6.bin" ContentType="application/vnd.openxmlformats-officedocument.spreadsheetml.customProperty"/>
  <Override PartName="/xl/drawings/drawing6.xml" ContentType="application/vnd.openxmlformats-officedocument.drawing+xml"/>
  <Override PartName="/xl/customProperty7.bin" ContentType="application/vnd.openxmlformats-officedocument.spreadsheetml.customProperty"/>
  <Override PartName="/xl/drawings/drawing7.xml" ContentType="application/vnd.openxmlformats-officedocument.drawing+xml"/>
  <Override PartName="/xl/customProperty8.bin" ContentType="application/vnd.openxmlformats-officedocument.spreadsheetml.customProperty"/>
  <Override PartName="/xl/drawings/drawing8.xml" ContentType="application/vnd.openxmlformats-officedocument.drawing+xml"/>
  <Override PartName="/xl/customProperty9.bin" ContentType="application/vnd.openxmlformats-officedocument.spreadsheetml.customProperty"/>
  <Override PartName="/xl/drawings/drawing9.xml" ContentType="application/vnd.openxmlformats-officedocument.drawing+xml"/>
  <Override PartName="/xl/customProperty10.bin" ContentType="application/vnd.openxmlformats-officedocument.spreadsheetml.customProperty"/>
  <Override PartName="/xl/drawings/drawing10.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ustomProperty11.bin" ContentType="application/vnd.openxmlformats-officedocument.spreadsheetml.customProperty"/>
  <Override PartName="/xl/drawings/drawing11.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ustomProperty12.bin" ContentType="application/vnd.openxmlformats-officedocument.spreadsheetml.customProperty"/>
  <Override PartName="/xl/drawings/drawing12.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ustomProperty13.bin" ContentType="application/vnd.openxmlformats-officedocument.spreadsheetml.customProperty"/>
  <Override PartName="/xl/drawings/drawing13.xml" ContentType="application/vnd.openxmlformats-officedocument.drawing+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ustomProperty14.bin" ContentType="application/vnd.openxmlformats-officedocument.spreadsheetml.customProperty"/>
  <Override PartName="/xl/drawings/drawing14.xml" ContentType="application/vnd.openxmlformats-officedocument.drawing+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ustomProperty15.bin" ContentType="application/vnd.openxmlformats-officedocument.spreadsheetml.customProperty"/>
  <Override PartName="/xl/drawings/drawing15.xml" ContentType="application/vnd.openxmlformats-officedocument.drawing+xml"/>
  <Override PartName="/xl/customProperty16.bin" ContentType="application/vnd.openxmlformats-officedocument.spreadsheetml.customProperty"/>
  <Override PartName="/xl/drawings/drawing16.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ustomProperty17.bin" ContentType="application/vnd.openxmlformats-officedocument.spreadsheetml.customProperty"/>
  <Override PartName="/xl/drawings/drawing17.xml" ContentType="application/vnd.openxmlformats-officedocument.drawing+xml"/>
  <Override PartName="/xl/customProperty18.bin" ContentType="application/vnd.openxmlformats-officedocument.spreadsheetml.customProperty"/>
  <Override PartName="/xl/drawings/drawing18.xml" ContentType="application/vnd.openxmlformats-officedocument.drawing+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ustomProperty19.bin" ContentType="application/vnd.openxmlformats-officedocument.spreadsheetml.customProperty"/>
  <Override PartName="/xl/drawings/drawing19.xml" ContentType="application/vnd.openxmlformats-officedocument.drawing+xml"/>
  <Override PartName="/xl/customProperty20.bin" ContentType="application/vnd.openxmlformats-officedocument.spreadsheetml.customProperty"/>
  <Override PartName="/xl/drawings/drawing20.xml" ContentType="application/vnd.openxmlformats-officedocument.drawing+xml"/>
  <Override PartName="/xl/customProperty21.bin" ContentType="application/vnd.openxmlformats-officedocument.spreadsheetml.customProperty"/>
  <Override PartName="/xl/drawings/drawing21.xml" ContentType="application/vnd.openxmlformats-officedocument.drawing+xml"/>
  <Override PartName="/xl/customProperty22.bin" ContentType="application/vnd.openxmlformats-officedocument.spreadsheetml.customProperty"/>
  <Override PartName="/xl/drawings/drawing22.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ustomProperty23.bin" ContentType="application/vnd.openxmlformats-officedocument.spreadsheetml.customProperty"/>
  <Override PartName="/xl/drawings/drawing23.xml" ContentType="application/vnd.openxmlformats-officedocument.drawing+xml"/>
  <Override PartName="/xl/customProperty24.bin" ContentType="application/vnd.openxmlformats-officedocument.spreadsheetml.customProperty"/>
  <Override PartName="/xl/drawings/drawing24.xml" ContentType="application/vnd.openxmlformats-officedocument.drawing+xml"/>
  <Override PartName="/xl/customProperty25.bin" ContentType="application/vnd.openxmlformats-officedocument.spreadsheetml.customProperty"/>
  <Override PartName="/xl/drawings/drawing25.xml" ContentType="application/vnd.openxmlformats-officedocument.drawing+xml"/>
  <Override PartName="/xl/customProperty26.bin" ContentType="application/vnd.openxmlformats-officedocument.spreadsheetml.customProperty"/>
  <Override PartName="/xl/drawings/drawing26.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documenttasks/documenttask1.xml" ContentType="application/vnd.ms-excel.documenttasks+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ustomProperty27.bin" ContentType="application/vnd.openxmlformats-officedocument.spreadsheetml.customProperty"/>
  <Override PartName="/xl/drawings/drawing27.xml" ContentType="application/vnd.openxmlformats-officedocument.drawing+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ustomProperty28.bin" ContentType="application/vnd.openxmlformats-officedocument.spreadsheetml.customProperty"/>
  <Override PartName="/xl/drawings/drawing28.xml" ContentType="application/vnd.openxmlformats-officedocument.drawing+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ustomProperty29.bin" ContentType="application/vnd.openxmlformats-officedocument.spreadsheetml.customProperty"/>
  <Override PartName="/xl/drawings/drawing29.xml" ContentType="application/vnd.openxmlformats-officedocument.drawing+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ustomProperty30.bin" ContentType="application/vnd.openxmlformats-officedocument.spreadsheetml.customProperty"/>
  <Override PartName="/xl/drawings/drawing30.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ustomProperty31.bin" ContentType="application/vnd.openxmlformats-officedocument.spreadsheetml.customProperty"/>
  <Override PartName="/xl/drawings/drawing31.xml" ContentType="application/vnd.openxmlformats-officedocument.drawing+xml"/>
  <Override PartName="/xl/customProperty32.bin" ContentType="application/vnd.openxmlformats-officedocument.spreadsheetml.customProperty"/>
  <Override PartName="/xl/drawings/drawing32.xml" ContentType="application/vnd.openxmlformats-officedocument.drawing+xml"/>
  <Override PartName="/xl/customProperty33.bin" ContentType="application/vnd.openxmlformats-officedocument.spreadsheetml.customProperty"/>
  <Override PartName="/xl/drawings/drawing33.xml" ContentType="application/vnd.openxmlformats-officedocument.drawing+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ustomProperty34.bin" ContentType="application/vnd.openxmlformats-officedocument.spreadsheetml.customProperty"/>
  <Override PartName="/xl/drawings/drawing34.xml" ContentType="application/vnd.openxmlformats-officedocument.drawing+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ustomProperty35.bin" ContentType="application/vnd.openxmlformats-officedocument.spreadsheetml.customProperty"/>
  <Override PartName="/xl/drawings/drawing35.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ustomProperty36.bin" ContentType="application/vnd.openxmlformats-officedocument.spreadsheetml.customProperty"/>
  <Override PartName="/xl/drawings/drawing36.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ustomProperty37.bin" ContentType="application/vnd.openxmlformats-officedocument.spreadsheetml.customProperty"/>
  <Override PartName="/xl/drawings/drawing37.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customProperty38.bin" ContentType="application/vnd.openxmlformats-officedocument.spreadsheetml.customProperty"/>
  <Override PartName="/xl/drawings/drawing38.xml" ContentType="application/vnd.openxmlformats-officedocument.drawing+xml"/>
  <Override PartName="/xl/customProperty39.bin" ContentType="application/vnd.openxmlformats-officedocument.spreadsheetml.customProperty"/>
  <Override PartName="/xl/drawings/drawing39.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customProperty40.bin" ContentType="application/vnd.openxmlformats-officedocument.spreadsheetml.customProperty"/>
  <Override PartName="/xl/drawings/drawing40.xml" ContentType="application/vnd.openxmlformats-officedocument.drawing+xml"/>
  <Override PartName="/xl/customProperty41.bin" ContentType="application/vnd.openxmlformats-officedocument.spreadsheetml.customProperty"/>
  <Override PartName="/xl/drawings/drawing41.xml" ContentType="application/vnd.openxmlformats-officedocument.drawing+xml"/>
  <Override PartName="/xl/customProperty42.bin" ContentType="application/vnd.openxmlformats-officedocument.spreadsheetml.customProperty"/>
  <Override PartName="/xl/drawings/drawing42.xml" ContentType="application/vnd.openxmlformats-officedocument.drawing+xml"/>
  <Override PartName="/xl/customProperty43.bin" ContentType="application/vnd.openxmlformats-officedocument.spreadsheetml.customProperty"/>
  <Override PartName="/xl/drawings/drawing43.xml" ContentType="application/vnd.openxmlformats-officedocument.drawing+xml"/>
  <Override PartName="/xl/customProperty44.bin" ContentType="application/vnd.openxmlformats-officedocument.spreadsheetml.customProperty"/>
  <Override PartName="/xl/drawings/drawing44.xml" ContentType="application/vnd.openxmlformats-officedocument.drawing+xml"/>
  <Override PartName="/xl/customProperty45.bin" ContentType="application/vnd.openxmlformats-officedocument.spreadsheetml.customProperty"/>
  <Override PartName="/xl/drawings/drawing45.xml" ContentType="application/vnd.openxmlformats-officedocument.drawing+xml"/>
  <Override PartName="/xl/customProperty46.bin" ContentType="application/vnd.openxmlformats-officedocument.spreadsheetml.customProperty"/>
  <Override PartName="/xl/customProperty47.bin" ContentType="application/vnd.openxmlformats-officedocument.spreadsheetml.customProperty"/>
  <Override PartName="/xl/drawings/drawing46.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persons/person.xml" ContentType="application/vnd.ms-excel.person+xml"/>
  <Override PartName="/xl/featurePropertyBag/featurePropertyBag.xml" ContentType="application/vnd.ms-excel.featurepropertyba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623"/>
  <workbookPr showInkAnnotation="0" autoCompressPictures="0"/>
  <mc:AlternateContent xmlns:mc="http://schemas.openxmlformats.org/markup-compatibility/2006">
    <mc:Choice Requires="x15">
      <x15ac:absPath xmlns:x15ac="http://schemas.microsoft.com/office/spreadsheetml/2010/11/ac" url="https://goldfieldsltd-my.sharepoint.com/personal/cecily_kyle_goldfields_com/Documents/ESG Reporting/2025/"/>
    </mc:Choice>
  </mc:AlternateContent>
  <xr:revisionPtr revIDLastSave="0" documentId="14_{10F54658-C1EA-44CA-9D17-6A40DF351D28}" xr6:coauthVersionLast="47" xr6:coauthVersionMax="47" xr10:uidLastSave="{00000000-0000-0000-0000-000000000000}"/>
  <workbookProtection workbookAlgorithmName="SHA-512" workbookHashValue="QrQsNWMdVy3BjE74T24Yajjw8V2Z4DQ65VX8zje3Up7JwFbqH5ECrDdO5tMJHSyH6ue6z4rtaD3wLC5KkSvoeQ==" workbookSaltValue="EnoYWiJHBW4WA7QMzwlkHQ==" workbookSpinCount="100000" lockStructure="1"/>
  <bookViews>
    <workbookView xWindow="-120" yWindow="3465" windowWidth="21600" windowHeight="10920" tabRatio="866" activeTab="4" xr2:uid="{00000000-000D-0000-FFFF-FFFF00000000}"/>
  </bookViews>
  <sheets>
    <sheet name="Cover" sheetId="1" r:id="rId1"/>
    <sheet name="Scope and boundary" sheetId="46" r:id="rId2"/>
    <sheet name="Contents" sheetId="47" r:id="rId3"/>
    <sheet name="Frameworks" sheetId="38" r:id="rId4"/>
    <sheet name="GRI content index" sheetId="2" r:id="rId5"/>
    <sheet name="SERF index" sheetId="3" r:id="rId6"/>
    <sheet name="ICMM" sheetId="4" r:id="rId7"/>
    <sheet name="WGC" sheetId="37" r:id="rId8"/>
    <sheet name="Environment" sheetId="39" r:id="rId9"/>
    <sheet name="Energy" sheetId="11" r:id="rId10"/>
    <sheet name="GHG emissions" sheetId="10" r:id="rId11"/>
    <sheet name="Country energy" sheetId="12" r:id="rId12"/>
    <sheet name="Energy and carbon performance" sheetId="13" r:id="rId13"/>
    <sheet name="Environmental opex and capex" sheetId="15" r:id="rId14"/>
    <sheet name="Environment and compliance" sheetId="16" r:id="rId15"/>
    <sheet name="Water" sheetId="14" r:id="rId16"/>
    <sheet name="Cyanide incident reporting" sheetId="43" r:id="rId17"/>
    <sheet name="Tailings and waste" sheetId="17" r:id="rId18"/>
    <sheet name="Land management &amp; biodiversity" sheetId="18" r:id="rId19"/>
    <sheet name="Closure costs  " sheetId="19" r:id="rId20"/>
    <sheet name="Social" sheetId="40" r:id="rId21"/>
    <sheet name="National value distribution" sheetId="44" r:id="rId22"/>
    <sheet name="Safety (Group)" sheetId="20" r:id="rId23"/>
    <sheet name="Safety (operations)" sheetId="49" r:id="rId24"/>
    <sheet name="Health" sheetId="21" r:id="rId25"/>
    <sheet name="Workforce" sheetId="22" r:id="rId26"/>
    <sheet name="Diversity and equal opportunity" sheetId="23" r:id="rId27"/>
    <sheet name="Remuneration " sheetId="24" r:id="rId28"/>
    <sheet name="Hiring and turnover" sheetId="25" r:id="rId29"/>
    <sheet name="Training " sheetId="26" r:id="rId30"/>
    <sheet name="Employee support programmes" sheetId="34" r:id="rId31"/>
    <sheet name="Education skills and capacity " sheetId="33" r:id="rId32"/>
    <sheet name="Host community value creation" sheetId="29" r:id="rId33"/>
    <sheet name="Host community employment" sheetId="27" r:id="rId34"/>
    <sheet name="Host community procurement" sheetId="28" r:id="rId35"/>
    <sheet name="Supply chain" sheetId="7" r:id="rId36"/>
    <sheet name="Socioeconomic development" sheetId="30" r:id="rId37"/>
    <sheet name="Community grievances_social inc" sheetId="31" r:id="rId38"/>
    <sheet name="Stakeholder engagement" sheetId="48" r:id="rId39"/>
    <sheet name="Indigenous Peoples" sheetId="45" r:id="rId40"/>
    <sheet name="Governance" sheetId="41" r:id="rId41"/>
    <sheet name="Government and tax transparency" sheetId="5" r:id="rId42"/>
    <sheet name="Policy influence" sheetId="6" r:id="rId43"/>
    <sheet name="Code of conduct " sheetId="8" r:id="rId44"/>
    <sheet name="Our operations" sheetId="42" r:id="rId45"/>
    <sheet name="Production" sheetId="9" r:id="rId46"/>
  </sheets>
  <definedNames>
    <definedName name="_xlnm.Print_Area" localSheetId="0">Cover!$C$3:$L$21</definedName>
    <definedName name="_xlnm.Print_Area" localSheetId="9">Energy!$D$5:$R$157</definedName>
    <definedName name="_xlnm.Print_Area" localSheetId="15">Water!$D$5:$M$150</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18" i="7" l="1"/>
  <c r="G15" i="7"/>
  <c r="F18" i="7"/>
  <c r="E10" i="7"/>
  <c r="G14" i="7"/>
  <c r="Q66" i="22"/>
  <c r="M66" i="22"/>
  <c r="F66" i="22"/>
  <c r="K65" i="22"/>
  <c r="K64" i="22"/>
  <c r="K63" i="22"/>
  <c r="K62" i="22"/>
  <c r="K61" i="22"/>
  <c r="K60" i="22"/>
  <c r="K59" i="22"/>
  <c r="K58" i="22"/>
  <c r="K57" i="22"/>
  <c r="K56" i="22"/>
  <c r="K55" i="22"/>
  <c r="K54" i="22"/>
  <c r="J66" i="22"/>
  <c r="H27" i="10"/>
  <c r="E130" i="11"/>
  <c r="I129" i="11"/>
  <c r="F109" i="17"/>
  <c r="F56" i="17"/>
  <c r="E109" i="14"/>
  <c r="F109" i="14"/>
  <c r="F88" i="27"/>
  <c r="E18" i="7"/>
  <c r="E9" i="7"/>
  <c r="G16" i="7"/>
  <c r="G103" i="28"/>
  <c r="G102" i="28"/>
  <c r="E33" i="19"/>
  <c r="L17" i="17"/>
  <c r="K17" i="17"/>
  <c r="J17" i="17"/>
  <c r="I17" i="17"/>
  <c r="H17" i="17"/>
  <c r="G17" i="17"/>
  <c r="F17" i="17"/>
  <c r="F106" i="28"/>
  <c r="E43" i="27"/>
  <c r="E31" i="27"/>
  <c r="E29" i="27"/>
  <c r="E33" i="18"/>
  <c r="F33" i="18"/>
  <c r="E31" i="10"/>
  <c r="F78" i="23"/>
  <c r="E78" i="23"/>
  <c r="G78" i="23"/>
  <c r="K137" i="14"/>
  <c r="E35" i="14"/>
  <c r="E59" i="11"/>
  <c r="F25" i="22"/>
  <c r="F27" i="10"/>
  <c r="F33" i="19"/>
  <c r="E169" i="14"/>
  <c r="F169" i="14"/>
  <c r="E137" i="11"/>
  <c r="E136" i="11"/>
  <c r="E135" i="11"/>
  <c r="E134" i="11"/>
  <c r="E128" i="11"/>
  <c r="E127" i="11"/>
  <c r="F127" i="11"/>
  <c r="E57" i="11"/>
  <c r="E58" i="11"/>
  <c r="E56" i="11"/>
  <c r="E51" i="11"/>
  <c r="F51" i="11"/>
  <c r="F137" i="14"/>
  <c r="E136" i="14"/>
  <c r="G136" i="14"/>
  <c r="E135" i="14"/>
  <c r="G135" i="14"/>
  <c r="E134" i="14"/>
  <c r="G134" i="14"/>
  <c r="E133" i="14"/>
  <c r="G133" i="14"/>
  <c r="E132" i="14"/>
  <c r="G132" i="14"/>
  <c r="E131" i="14"/>
  <c r="G131" i="14"/>
  <c r="E130" i="14"/>
  <c r="G130" i="14"/>
  <c r="E129" i="14"/>
  <c r="G129" i="14"/>
  <c r="E36" i="11"/>
  <c r="E138" i="11"/>
  <c r="E43" i="11"/>
  <c r="F36" i="11"/>
  <c r="E25" i="11"/>
  <c r="E26" i="11"/>
  <c r="F25" i="11"/>
  <c r="E22" i="11"/>
  <c r="F22" i="11"/>
  <c r="E201" i="10"/>
  <c r="E100" i="10"/>
  <c r="E47" i="10"/>
  <c r="F62" i="49"/>
  <c r="G62" i="49"/>
  <c r="H62" i="49"/>
  <c r="F7" i="49"/>
  <c r="G7" i="49"/>
  <c r="H7" i="49"/>
  <c r="F51" i="49"/>
  <c r="G51" i="49"/>
  <c r="H51" i="49"/>
  <c r="F18" i="49"/>
  <c r="G18" i="49"/>
  <c r="H18" i="49"/>
  <c r="E18" i="49"/>
  <c r="E53" i="21"/>
  <c r="G56" i="31"/>
  <c r="H56" i="31"/>
  <c r="I56" i="31"/>
  <c r="J56" i="31"/>
  <c r="F56" i="31"/>
  <c r="E56" i="31"/>
  <c r="E101" i="14"/>
  <c r="E105" i="14"/>
  <c r="E110" i="14"/>
  <c r="E9" i="14"/>
  <c r="E15" i="14"/>
  <c r="F9" i="14"/>
  <c r="F35" i="14"/>
  <c r="E70" i="27"/>
  <c r="F70" i="27"/>
  <c r="E24" i="20"/>
  <c r="E27" i="20"/>
  <c r="G12" i="5"/>
  <c r="H12" i="5"/>
  <c r="E12" i="5"/>
  <c r="F12" i="5"/>
  <c r="E25" i="48"/>
  <c r="F25" i="48"/>
  <c r="G25" i="48"/>
  <c r="H25" i="48"/>
  <c r="I25" i="48"/>
  <c r="J25" i="48"/>
  <c r="E31" i="48"/>
  <c r="F31" i="48"/>
  <c r="G31" i="48"/>
  <c r="H31" i="48"/>
  <c r="I31" i="48"/>
  <c r="J31" i="48"/>
  <c r="E37" i="48"/>
  <c r="F37" i="48"/>
  <c r="G37" i="48"/>
  <c r="H37" i="48"/>
  <c r="I37" i="48"/>
  <c r="J37" i="48"/>
  <c r="E43" i="48"/>
  <c r="F43" i="48"/>
  <c r="G43" i="48"/>
  <c r="H43" i="48"/>
  <c r="I43" i="48"/>
  <c r="J43" i="48"/>
  <c r="E49" i="48"/>
  <c r="F49" i="48"/>
  <c r="G49" i="48"/>
  <c r="H49" i="48"/>
  <c r="I49" i="48"/>
  <c r="J49" i="48"/>
  <c r="J67" i="48"/>
  <c r="E55" i="48"/>
  <c r="F55" i="48"/>
  <c r="G55" i="48"/>
  <c r="H55" i="48"/>
  <c r="I55" i="48"/>
  <c r="J55" i="48"/>
  <c r="F58" i="48"/>
  <c r="F64" i="48"/>
  <c r="H58" i="48"/>
  <c r="I58" i="48"/>
  <c r="J58" i="48"/>
  <c r="G59" i="48"/>
  <c r="G61" i="48"/>
  <c r="H59" i="48"/>
  <c r="I59" i="48"/>
  <c r="J59" i="48"/>
  <c r="H60" i="48"/>
  <c r="I60" i="48"/>
  <c r="J60" i="48"/>
  <c r="E61" i="48"/>
  <c r="E64" i="48"/>
  <c r="E10" i="48"/>
  <c r="H64" i="48"/>
  <c r="I64" i="48"/>
  <c r="J64" i="48"/>
  <c r="E65" i="48"/>
  <c r="F65" i="48"/>
  <c r="G65" i="48"/>
  <c r="G67" i="48"/>
  <c r="H65" i="48"/>
  <c r="I65" i="48"/>
  <c r="J65" i="48"/>
  <c r="E66" i="48"/>
  <c r="F66" i="48"/>
  <c r="H66" i="48"/>
  <c r="I66" i="48"/>
  <c r="J66" i="48"/>
  <c r="E11" i="48"/>
  <c r="M16" i="25"/>
  <c r="G103" i="25"/>
  <c r="J25" i="44"/>
  <c r="J26" i="44"/>
  <c r="E41" i="44"/>
  <c r="F47" i="31"/>
  <c r="E37" i="33"/>
  <c r="F36" i="33"/>
  <c r="F21" i="33"/>
  <c r="E21" i="33"/>
  <c r="E14" i="33"/>
  <c r="E43" i="31"/>
  <c r="E44" i="31"/>
  <c r="E45" i="31"/>
  <c r="E46" i="31"/>
  <c r="E42" i="31"/>
  <c r="E38" i="30"/>
  <c r="E128" i="28"/>
  <c r="G128" i="28"/>
  <c r="E129" i="28"/>
  <c r="E127" i="28"/>
  <c r="G127" i="28"/>
  <c r="E126" i="28"/>
  <c r="G126" i="28"/>
  <c r="G104" i="28"/>
  <c r="G105" i="28"/>
  <c r="I85" i="28"/>
  <c r="I84" i="28"/>
  <c r="I82" i="28"/>
  <c r="I83" i="28"/>
  <c r="I81" i="28"/>
  <c r="I80" i="28"/>
  <c r="I75" i="28"/>
  <c r="I76" i="28"/>
  <c r="I77" i="28"/>
  <c r="I78" i="28"/>
  <c r="I79" i="28"/>
  <c r="I74" i="28"/>
  <c r="H82" i="28"/>
  <c r="H83" i="28"/>
  <c r="H75" i="28"/>
  <c r="H76" i="28"/>
  <c r="H77" i="28"/>
  <c r="H78" i="28"/>
  <c r="H79" i="28"/>
  <c r="H74" i="28"/>
  <c r="F85" i="28"/>
  <c r="F81" i="28"/>
  <c r="H81" i="28"/>
  <c r="E60" i="28"/>
  <c r="E57" i="28"/>
  <c r="E54" i="28"/>
  <c r="E51" i="28"/>
  <c r="E48" i="28"/>
  <c r="E81" i="30"/>
  <c r="E71" i="30"/>
  <c r="H17" i="23"/>
  <c r="G17" i="23"/>
  <c r="G25" i="22"/>
  <c r="M25" i="22"/>
  <c r="I25" i="22"/>
  <c r="H25" i="22"/>
  <c r="J25" i="22"/>
  <c r="K25" i="22"/>
  <c r="E25" i="22"/>
  <c r="E17" i="20"/>
  <c r="E16" i="20"/>
  <c r="E23" i="20"/>
  <c r="E22" i="20"/>
  <c r="E18" i="20"/>
  <c r="F22" i="20"/>
  <c r="E29" i="20"/>
  <c r="F28" i="20"/>
  <c r="E28" i="20"/>
  <c r="E38" i="20"/>
  <c r="J50" i="23"/>
  <c r="J48" i="23"/>
  <c r="J51" i="23"/>
  <c r="E99" i="22"/>
  <c r="E98" i="22"/>
  <c r="E109" i="22"/>
  <c r="E108" i="22"/>
  <c r="E106" i="22"/>
  <c r="E105" i="22"/>
  <c r="E103" i="22"/>
  <c r="E102" i="22"/>
  <c r="E101" i="22"/>
  <c r="E100" i="22"/>
  <c r="E112" i="22"/>
  <c r="E111" i="22"/>
  <c r="H19" i="22"/>
  <c r="H20" i="22"/>
  <c r="H21" i="22"/>
  <c r="H22" i="22"/>
  <c r="H23" i="22"/>
  <c r="F52" i="18"/>
  <c r="F48" i="7"/>
  <c r="F47" i="7"/>
  <c r="F46" i="7"/>
  <c r="F45" i="7"/>
  <c r="E48" i="7"/>
  <c r="E47" i="7"/>
  <c r="E46" i="7"/>
  <c r="E45" i="7"/>
  <c r="D48" i="7"/>
  <c r="D47" i="7"/>
  <c r="D46" i="7"/>
  <c r="D45" i="7"/>
  <c r="D54" i="7"/>
  <c r="D53" i="7"/>
  <c r="D52" i="7"/>
  <c r="D51" i="7"/>
  <c r="F54" i="7"/>
  <c r="E54" i="7"/>
  <c r="F53" i="7"/>
  <c r="E53" i="7"/>
  <c r="F52" i="7"/>
  <c r="E52" i="7"/>
  <c r="F51" i="7"/>
  <c r="E51" i="7"/>
  <c r="E99" i="28"/>
  <c r="G36" i="26"/>
  <c r="E19" i="15"/>
  <c r="F19" i="15"/>
  <c r="F48" i="14"/>
  <c r="E48" i="14"/>
  <c r="G45" i="14"/>
  <c r="G46" i="14"/>
  <c r="G47" i="14"/>
  <c r="F15" i="14"/>
  <c r="F52" i="13"/>
  <c r="G52" i="13"/>
  <c r="E24" i="13"/>
  <c r="E31" i="13"/>
  <c r="E38" i="13"/>
  <c r="H8" i="12"/>
  <c r="H7" i="12"/>
  <c r="G8" i="12"/>
  <c r="G7" i="12"/>
  <c r="F8" i="12"/>
  <c r="F7" i="12"/>
  <c r="E8" i="12"/>
  <c r="E7" i="12"/>
  <c r="F43" i="9"/>
  <c r="F129" i="11"/>
  <c r="E43" i="9"/>
  <c r="E129" i="11"/>
  <c r="E20" i="6"/>
  <c r="E33" i="31"/>
  <c r="E17" i="31"/>
  <c r="E61" i="30"/>
  <c r="E50" i="30"/>
  <c r="H18" i="7"/>
  <c r="F10" i="7"/>
  <c r="E15" i="29"/>
  <c r="E14" i="29"/>
  <c r="E13" i="29"/>
  <c r="E12" i="29"/>
  <c r="E11" i="29"/>
  <c r="G88" i="27"/>
  <c r="H88" i="27"/>
  <c r="I76" i="27"/>
  <c r="I77" i="27"/>
  <c r="I78" i="27"/>
  <c r="I79" i="27"/>
  <c r="I80" i="27"/>
  <c r="I81" i="27"/>
  <c r="I82" i="27"/>
  <c r="I83" i="27"/>
  <c r="I84" i="27"/>
  <c r="I85" i="27"/>
  <c r="I86" i="27"/>
  <c r="I87" i="27"/>
  <c r="E88" i="27"/>
  <c r="I29" i="27"/>
  <c r="H29" i="27"/>
  <c r="G29" i="27"/>
  <c r="F31" i="27"/>
  <c r="F43" i="27"/>
  <c r="F29" i="27"/>
  <c r="G70" i="27"/>
  <c r="H70" i="27"/>
  <c r="G91" i="25"/>
  <c r="G92" i="25"/>
  <c r="H91" i="25"/>
  <c r="H92" i="25"/>
  <c r="I91" i="25"/>
  <c r="I92" i="25"/>
  <c r="J91" i="25"/>
  <c r="K91" i="25"/>
  <c r="E36" i="23"/>
  <c r="E39" i="23"/>
  <c r="H31" i="22"/>
  <c r="E46" i="21"/>
  <c r="E39" i="21"/>
  <c r="E32" i="21"/>
  <c r="E50" i="21"/>
  <c r="E25" i="21"/>
  <c r="F39" i="21"/>
  <c r="F51" i="21"/>
  <c r="F25" i="21"/>
  <c r="F49" i="21"/>
  <c r="K33" i="18"/>
  <c r="I33" i="18"/>
  <c r="H33" i="18"/>
  <c r="F93" i="17"/>
  <c r="G93" i="17"/>
  <c r="F104" i="17"/>
  <c r="F81" i="17"/>
  <c r="F75" i="17"/>
  <c r="L68" i="17"/>
  <c r="L69" i="17"/>
  <c r="L70" i="17"/>
  <c r="L71" i="17"/>
  <c r="L72" i="17"/>
  <c r="L73" i="17"/>
  <c r="L74" i="17"/>
  <c r="K75" i="17"/>
  <c r="J75" i="17"/>
  <c r="I75" i="17"/>
  <c r="H75" i="17"/>
  <c r="G75" i="17"/>
  <c r="G81" i="17"/>
  <c r="L56" i="17"/>
  <c r="L107" i="17"/>
  <c r="K56" i="17"/>
  <c r="J56" i="17"/>
  <c r="I56" i="17"/>
  <c r="G56" i="17"/>
  <c r="F64" i="17"/>
  <c r="L64" i="17"/>
  <c r="K64" i="17"/>
  <c r="J64" i="17"/>
  <c r="I64" i="17"/>
  <c r="G64" i="17"/>
  <c r="E14" i="15"/>
  <c r="E41" i="14"/>
  <c r="E56" i="14"/>
  <c r="J22" i="44"/>
  <c r="F31" i="13"/>
  <c r="H31" i="13"/>
  <c r="J22" i="11"/>
  <c r="K22" i="11"/>
  <c r="L22" i="11"/>
  <c r="M22" i="11"/>
  <c r="I22" i="11"/>
  <c r="H22" i="11"/>
  <c r="G22" i="11"/>
  <c r="H25" i="11"/>
  <c r="H26" i="11"/>
  <c r="I25" i="11"/>
  <c r="I26" i="11"/>
  <c r="J25" i="11"/>
  <c r="J26" i="11"/>
  <c r="K25" i="11"/>
  <c r="L25" i="11"/>
  <c r="L26" i="11"/>
  <c r="M25" i="11"/>
  <c r="M26" i="11"/>
  <c r="G25" i="11"/>
  <c r="G26" i="11"/>
  <c r="H97" i="25"/>
  <c r="F91" i="25"/>
  <c r="F92" i="25"/>
  <c r="E53" i="25"/>
  <c r="F53" i="25"/>
  <c r="G53" i="25"/>
  <c r="H53" i="25"/>
  <c r="I53" i="25"/>
  <c r="J53" i="25"/>
  <c r="K52" i="25"/>
  <c r="K51" i="25"/>
  <c r="K50" i="25"/>
  <c r="K49" i="25"/>
  <c r="K48" i="25"/>
  <c r="K47" i="25"/>
  <c r="K46" i="25"/>
  <c r="K45" i="25"/>
  <c r="F40" i="25"/>
  <c r="G34" i="25"/>
  <c r="G35" i="25"/>
  <c r="I35" i="25"/>
  <c r="G36" i="25"/>
  <c r="I36" i="25"/>
  <c r="G37" i="25"/>
  <c r="I37" i="25"/>
  <c r="G38" i="25"/>
  <c r="I38" i="25"/>
  <c r="G39" i="25"/>
  <c r="I39" i="25"/>
  <c r="E40" i="25"/>
  <c r="H40" i="25"/>
  <c r="I34" i="25"/>
  <c r="G37" i="33"/>
  <c r="G21" i="33"/>
  <c r="F14" i="33"/>
  <c r="N47" i="31"/>
  <c r="M47" i="31"/>
  <c r="L47" i="31"/>
  <c r="K47" i="31"/>
  <c r="J47" i="31"/>
  <c r="I47" i="31"/>
  <c r="H47" i="31"/>
  <c r="G47" i="31"/>
  <c r="J33" i="31"/>
  <c r="I21" i="31"/>
  <c r="I22" i="31"/>
  <c r="I28" i="31"/>
  <c r="I32" i="31"/>
  <c r="H21" i="31"/>
  <c r="H22" i="31"/>
  <c r="H24" i="31"/>
  <c r="H25" i="31"/>
  <c r="H28" i="31"/>
  <c r="H30" i="31"/>
  <c r="G33" i="31"/>
  <c r="F33" i="31"/>
  <c r="J17" i="31"/>
  <c r="I17" i="31"/>
  <c r="H17" i="31"/>
  <c r="G17" i="31"/>
  <c r="F17" i="31"/>
  <c r="K81" i="30"/>
  <c r="J81" i="30"/>
  <c r="I81" i="30"/>
  <c r="H81" i="30"/>
  <c r="G81" i="30"/>
  <c r="F81" i="30"/>
  <c r="K71" i="30"/>
  <c r="J71" i="30"/>
  <c r="I71" i="30"/>
  <c r="H71" i="30"/>
  <c r="G71" i="30"/>
  <c r="F71" i="30"/>
  <c r="K61" i="30"/>
  <c r="J61" i="30"/>
  <c r="I61" i="30"/>
  <c r="H61" i="30"/>
  <c r="G61" i="30"/>
  <c r="F61" i="30"/>
  <c r="K50" i="30"/>
  <c r="J50" i="30"/>
  <c r="I50" i="30"/>
  <c r="H50" i="30"/>
  <c r="G50" i="30"/>
  <c r="F50" i="30"/>
  <c r="K38" i="30"/>
  <c r="J38" i="30"/>
  <c r="I38" i="30"/>
  <c r="H38" i="30"/>
  <c r="G38" i="30"/>
  <c r="F38" i="30"/>
  <c r="G29" i="30"/>
  <c r="F29" i="30"/>
  <c r="F130" i="28"/>
  <c r="E106" i="28"/>
  <c r="G106" i="28"/>
  <c r="I57" i="27"/>
  <c r="I61" i="27"/>
  <c r="I58" i="27"/>
  <c r="I59" i="27"/>
  <c r="I60" i="27"/>
  <c r="H61" i="27"/>
  <c r="G61" i="27"/>
  <c r="F61" i="27"/>
  <c r="E61" i="27"/>
  <c r="F37" i="26"/>
  <c r="E37" i="26"/>
  <c r="G35" i="26"/>
  <c r="G34" i="26"/>
  <c r="G33" i="26"/>
  <c r="G32" i="26"/>
  <c r="G77" i="23"/>
  <c r="G76" i="23"/>
  <c r="G73" i="23"/>
  <c r="G72" i="23"/>
  <c r="G71" i="23"/>
  <c r="G65" i="23"/>
  <c r="E60" i="23"/>
  <c r="E62" i="23"/>
  <c r="F60" i="23"/>
  <c r="F62" i="23"/>
  <c r="G60" i="23"/>
  <c r="H60" i="23"/>
  <c r="H62" i="23"/>
  <c r="I60" i="23"/>
  <c r="I62" i="23"/>
  <c r="J60" i="23"/>
  <c r="J62" i="23"/>
  <c r="E61" i="23"/>
  <c r="F61" i="23"/>
  <c r="G61" i="23"/>
  <c r="H61" i="23"/>
  <c r="I61" i="23"/>
  <c r="K57" i="23"/>
  <c r="K58" i="23"/>
  <c r="K56" i="23"/>
  <c r="K59" i="23"/>
  <c r="I56" i="23"/>
  <c r="I59" i="23"/>
  <c r="F56" i="23"/>
  <c r="F59" i="23"/>
  <c r="J56" i="23"/>
  <c r="H56" i="23"/>
  <c r="G56" i="23"/>
  <c r="E56" i="23"/>
  <c r="K53" i="23"/>
  <c r="K54" i="23"/>
  <c r="K52" i="23"/>
  <c r="G52" i="23"/>
  <c r="G55" i="23"/>
  <c r="J52" i="23"/>
  <c r="I52" i="23"/>
  <c r="H52" i="23"/>
  <c r="F52" i="23"/>
  <c r="E52" i="23"/>
  <c r="K49" i="23"/>
  <c r="I48" i="23"/>
  <c r="I51" i="23"/>
  <c r="H48" i="23"/>
  <c r="H51" i="23"/>
  <c r="G48" i="23"/>
  <c r="G51" i="23"/>
  <c r="F48" i="23"/>
  <c r="F51" i="23"/>
  <c r="E48" i="23"/>
  <c r="E51" i="23"/>
  <c r="K45" i="23"/>
  <c r="K46" i="23"/>
  <c r="K44" i="23"/>
  <c r="K47" i="23"/>
  <c r="J44" i="23"/>
  <c r="J47" i="23"/>
  <c r="I44" i="23"/>
  <c r="I47" i="23"/>
  <c r="H44" i="23"/>
  <c r="H47" i="23"/>
  <c r="G44" i="23"/>
  <c r="G47" i="23"/>
  <c r="F44" i="23"/>
  <c r="F47" i="23"/>
  <c r="E44" i="23"/>
  <c r="E47" i="23"/>
  <c r="K41" i="23"/>
  <c r="K42" i="23"/>
  <c r="J40" i="23"/>
  <c r="J43" i="23"/>
  <c r="I40" i="23"/>
  <c r="I43" i="23"/>
  <c r="H40" i="23"/>
  <c r="H43" i="23"/>
  <c r="G40" i="23"/>
  <c r="G43" i="23"/>
  <c r="F40" i="23"/>
  <c r="F43" i="23"/>
  <c r="E40" i="23"/>
  <c r="E43" i="23"/>
  <c r="K37" i="23"/>
  <c r="K36" i="23"/>
  <c r="K38" i="23"/>
  <c r="J36" i="23"/>
  <c r="J39" i="23"/>
  <c r="I36" i="23"/>
  <c r="I39" i="23"/>
  <c r="H36" i="23"/>
  <c r="H39" i="23"/>
  <c r="G36" i="23"/>
  <c r="G39" i="23"/>
  <c r="F36" i="23"/>
  <c r="J17" i="23"/>
  <c r="I9" i="23"/>
  <c r="I10" i="23"/>
  <c r="F10" i="23"/>
  <c r="I11" i="23"/>
  <c r="F11" i="23"/>
  <c r="I12" i="23"/>
  <c r="E12" i="23"/>
  <c r="I13" i="23"/>
  <c r="F13" i="23"/>
  <c r="I14" i="23"/>
  <c r="I15" i="23"/>
  <c r="E15" i="23"/>
  <c r="I16" i="23"/>
  <c r="F16" i="23"/>
  <c r="G98" i="22"/>
  <c r="G113" i="22"/>
  <c r="G104" i="22"/>
  <c r="G107" i="22"/>
  <c r="G110" i="22"/>
  <c r="F98" i="22"/>
  <c r="F104" i="22"/>
  <c r="F107" i="22"/>
  <c r="F110" i="22"/>
  <c r="E107" i="22"/>
  <c r="R54" i="22"/>
  <c r="S54" i="22"/>
  <c r="S55" i="22"/>
  <c r="R55" i="22"/>
  <c r="S56" i="22"/>
  <c r="R56" i="22"/>
  <c r="R57" i="22"/>
  <c r="S57" i="22"/>
  <c r="S58" i="22"/>
  <c r="R58" i="22"/>
  <c r="S59" i="22"/>
  <c r="R59" i="22"/>
  <c r="R60" i="22"/>
  <c r="R61" i="22"/>
  <c r="S61" i="22"/>
  <c r="R62" i="22"/>
  <c r="R63" i="22"/>
  <c r="S63" i="22"/>
  <c r="R64" i="22"/>
  <c r="S64" i="22"/>
  <c r="S65" i="22"/>
  <c r="R65" i="22"/>
  <c r="P66" i="22"/>
  <c r="O66" i="22"/>
  <c r="N66" i="22"/>
  <c r="L66" i="22"/>
  <c r="E66" i="22"/>
  <c r="G66" i="22"/>
  <c r="H66" i="22"/>
  <c r="I66" i="22"/>
  <c r="H37" i="22"/>
  <c r="H40" i="22"/>
  <c r="H45" i="22"/>
  <c r="G38" i="22"/>
  <c r="G37" i="22"/>
  <c r="G39" i="22"/>
  <c r="I39" i="22"/>
  <c r="G41" i="22"/>
  <c r="G42" i="22"/>
  <c r="I42" i="22"/>
  <c r="J42" i="22"/>
  <c r="G43" i="22"/>
  <c r="I43" i="22"/>
  <c r="J43" i="22"/>
  <c r="G44" i="22"/>
  <c r="I44" i="22"/>
  <c r="J44" i="22"/>
  <c r="G32" i="22"/>
  <c r="G33" i="22"/>
  <c r="G34" i="22"/>
  <c r="I34" i="22"/>
  <c r="J34" i="22"/>
  <c r="G35" i="22"/>
  <c r="I35" i="22"/>
  <c r="J35" i="22"/>
  <c r="G36" i="22"/>
  <c r="I36" i="22"/>
  <c r="J36" i="22"/>
  <c r="E37" i="22"/>
  <c r="E40" i="22"/>
  <c r="E31" i="22"/>
  <c r="E45" i="22"/>
  <c r="F37" i="22"/>
  <c r="F40" i="22"/>
  <c r="F31" i="22"/>
  <c r="F45" i="22"/>
  <c r="I41" i="22"/>
  <c r="J41" i="22"/>
  <c r="I33" i="22"/>
  <c r="J33" i="22"/>
  <c r="M24" i="22"/>
  <c r="H24" i="22"/>
  <c r="M23" i="22"/>
  <c r="M22" i="22"/>
  <c r="M21" i="22"/>
  <c r="M20" i="22"/>
  <c r="M19" i="22"/>
  <c r="I46" i="21"/>
  <c r="I52" i="21"/>
  <c r="H46" i="21"/>
  <c r="H52" i="21"/>
  <c r="G46" i="21"/>
  <c r="G52" i="21"/>
  <c r="F52" i="21"/>
  <c r="I39" i="21"/>
  <c r="I51" i="21"/>
  <c r="H39" i="21"/>
  <c r="H51" i="21"/>
  <c r="G39" i="21"/>
  <c r="G51" i="21"/>
  <c r="I32" i="21"/>
  <c r="I50" i="21"/>
  <c r="H32" i="21"/>
  <c r="H50" i="21"/>
  <c r="G32" i="21"/>
  <c r="G50" i="21"/>
  <c r="F32" i="21"/>
  <c r="F50" i="21"/>
  <c r="I25" i="21"/>
  <c r="I49" i="21"/>
  <c r="H25" i="21"/>
  <c r="H49" i="21"/>
  <c r="G25" i="21"/>
  <c r="G49" i="21"/>
  <c r="N46" i="21"/>
  <c r="M46" i="21"/>
  <c r="K46" i="21"/>
  <c r="J46" i="21"/>
  <c r="N39" i="21"/>
  <c r="M39" i="21"/>
  <c r="K39" i="21"/>
  <c r="J39" i="21"/>
  <c r="N32" i="21"/>
  <c r="M32" i="21"/>
  <c r="K32" i="21"/>
  <c r="J32" i="21"/>
  <c r="N25" i="21"/>
  <c r="M25" i="21"/>
  <c r="K25" i="21"/>
  <c r="J25" i="21"/>
  <c r="I10" i="21"/>
  <c r="H38" i="20"/>
  <c r="G38" i="20"/>
  <c r="G10" i="21"/>
  <c r="F38" i="20"/>
  <c r="F34" i="20"/>
  <c r="L34" i="20"/>
  <c r="K34" i="20"/>
  <c r="J34" i="20"/>
  <c r="I34" i="20"/>
  <c r="G34" i="20"/>
  <c r="K29" i="20"/>
  <c r="J29" i="20"/>
  <c r="F29" i="20"/>
  <c r="K28" i="20"/>
  <c r="J28" i="20"/>
  <c r="L27" i="20"/>
  <c r="K27" i="20"/>
  <c r="J27" i="20"/>
  <c r="H23" i="20"/>
  <c r="G23" i="20"/>
  <c r="F23" i="20"/>
  <c r="H22" i="20"/>
  <c r="G22" i="20"/>
  <c r="K17" i="20"/>
  <c r="J17" i="20"/>
  <c r="I17" i="20"/>
  <c r="H17" i="20"/>
  <c r="G17" i="20"/>
  <c r="F17" i="20"/>
  <c r="K16" i="20"/>
  <c r="J16" i="20"/>
  <c r="I16" i="20"/>
  <c r="H16" i="20"/>
  <c r="L15" i="20"/>
  <c r="K15" i="20"/>
  <c r="J15" i="20"/>
  <c r="G33" i="19"/>
  <c r="L52" i="18"/>
  <c r="J52" i="18"/>
  <c r="H52" i="18"/>
  <c r="L81" i="17"/>
  <c r="K81" i="17"/>
  <c r="J81" i="17"/>
  <c r="I81" i="17"/>
  <c r="I107" i="17"/>
  <c r="I93" i="17"/>
  <c r="I108" i="17"/>
  <c r="H56" i="17"/>
  <c r="H81" i="17"/>
  <c r="H107" i="17"/>
  <c r="H108" i="17"/>
  <c r="H109" i="17"/>
  <c r="G107" i="17"/>
  <c r="L104" i="17"/>
  <c r="K104" i="17"/>
  <c r="J104" i="17"/>
  <c r="I104" i="17"/>
  <c r="H104" i="17"/>
  <c r="G104" i="17"/>
  <c r="H64" i="17"/>
  <c r="K19" i="15"/>
  <c r="J19" i="15"/>
  <c r="I19" i="15"/>
  <c r="H19" i="15"/>
  <c r="N14" i="15"/>
  <c r="K14" i="15"/>
  <c r="I14" i="15"/>
  <c r="H14" i="15"/>
  <c r="G14" i="15"/>
  <c r="F14" i="15"/>
  <c r="K167" i="14"/>
  <c r="K169" i="14"/>
  <c r="J167" i="14"/>
  <c r="J169" i="14"/>
  <c r="I167" i="14"/>
  <c r="I169" i="14"/>
  <c r="H169" i="14"/>
  <c r="G155" i="14"/>
  <c r="F105" i="14"/>
  <c r="F153" i="14"/>
  <c r="G154" i="14"/>
  <c r="G153" i="14"/>
  <c r="J137" i="14"/>
  <c r="I137" i="14"/>
  <c r="H137" i="14"/>
  <c r="K109" i="14"/>
  <c r="K110" i="14"/>
  <c r="J109" i="14"/>
  <c r="J110" i="14"/>
  <c r="I109" i="14"/>
  <c r="I110" i="14"/>
  <c r="H109" i="14"/>
  <c r="H110" i="14"/>
  <c r="G109" i="14"/>
  <c r="G110" i="14"/>
  <c r="K56" i="14"/>
  <c r="J56" i="14"/>
  <c r="I56" i="14"/>
  <c r="H56" i="14"/>
  <c r="G56" i="14"/>
  <c r="F56" i="14"/>
  <c r="K41" i="14"/>
  <c r="J41" i="14"/>
  <c r="I41" i="14"/>
  <c r="H41" i="14"/>
  <c r="G41" i="14"/>
  <c r="F41" i="14"/>
  <c r="K35" i="14"/>
  <c r="J35" i="14"/>
  <c r="I35" i="14"/>
  <c r="H35" i="14"/>
  <c r="G35" i="14"/>
  <c r="K9" i="14"/>
  <c r="K19" i="14"/>
  <c r="K15" i="14"/>
  <c r="J9" i="14"/>
  <c r="J15" i="14"/>
  <c r="I9" i="14"/>
  <c r="I19" i="14"/>
  <c r="I15" i="14"/>
  <c r="H9" i="14"/>
  <c r="H15" i="14"/>
  <c r="G9" i="14"/>
  <c r="G19" i="14"/>
  <c r="M52" i="13"/>
  <c r="L52" i="13"/>
  <c r="K52" i="13"/>
  <c r="J52" i="13"/>
  <c r="I52" i="13"/>
  <c r="H52" i="13"/>
  <c r="M38" i="13"/>
  <c r="L38" i="13"/>
  <c r="K38" i="13"/>
  <c r="J38" i="13"/>
  <c r="I38" i="13"/>
  <c r="H38" i="13"/>
  <c r="G38" i="13"/>
  <c r="F38" i="13"/>
  <c r="M31" i="13"/>
  <c r="L31" i="13"/>
  <c r="K31" i="13"/>
  <c r="J31" i="13"/>
  <c r="I31" i="13"/>
  <c r="G31" i="13"/>
  <c r="M24" i="13"/>
  <c r="L24" i="13"/>
  <c r="K24" i="13"/>
  <c r="J24" i="13"/>
  <c r="I24" i="13"/>
  <c r="H24" i="13"/>
  <c r="G24" i="13"/>
  <c r="F24" i="13"/>
  <c r="I80" i="12"/>
  <c r="H80" i="12"/>
  <c r="I62" i="12"/>
  <c r="H62" i="12"/>
  <c r="I43" i="12"/>
  <c r="H43" i="12"/>
  <c r="I24" i="12"/>
  <c r="N150" i="11"/>
  <c r="M148" i="11"/>
  <c r="L148" i="11"/>
  <c r="K148" i="11"/>
  <c r="J148" i="11"/>
  <c r="H148" i="11"/>
  <c r="F148" i="11"/>
  <c r="E148" i="11"/>
  <c r="F146" i="11"/>
  <c r="E146" i="11"/>
  <c r="H144" i="11"/>
  <c r="F144" i="11"/>
  <c r="E144" i="11"/>
  <c r="J43" i="11"/>
  <c r="J138" i="11"/>
  <c r="I43" i="11"/>
  <c r="I138" i="11"/>
  <c r="H138" i="11"/>
  <c r="G36" i="11"/>
  <c r="G43" i="11"/>
  <c r="G43" i="9"/>
  <c r="G129" i="11"/>
  <c r="G45" i="9"/>
  <c r="F43" i="11"/>
  <c r="J137" i="11"/>
  <c r="I137" i="11"/>
  <c r="H137" i="11"/>
  <c r="G137" i="11"/>
  <c r="F137" i="11"/>
  <c r="J136" i="11"/>
  <c r="I136" i="11"/>
  <c r="H136" i="11"/>
  <c r="G136" i="11"/>
  <c r="F136" i="11"/>
  <c r="J135" i="11"/>
  <c r="I135" i="11"/>
  <c r="H135" i="11"/>
  <c r="G135" i="11"/>
  <c r="F135" i="11"/>
  <c r="J134" i="11"/>
  <c r="I134" i="11"/>
  <c r="H134" i="11"/>
  <c r="G134" i="11"/>
  <c r="F134" i="11"/>
  <c r="J131" i="11"/>
  <c r="I131" i="11"/>
  <c r="H131" i="11"/>
  <c r="J130" i="11"/>
  <c r="I130" i="11"/>
  <c r="H130" i="11"/>
  <c r="G130" i="11"/>
  <c r="F130" i="11"/>
  <c r="J129" i="11"/>
  <c r="H129" i="11"/>
  <c r="J128" i="11"/>
  <c r="I128" i="11"/>
  <c r="H128" i="11"/>
  <c r="G128" i="11"/>
  <c r="F128" i="11"/>
  <c r="J127" i="11"/>
  <c r="I127" i="11"/>
  <c r="H127" i="11"/>
  <c r="G127" i="11"/>
  <c r="J51" i="11"/>
  <c r="J60" i="11"/>
  <c r="I51" i="11"/>
  <c r="I60" i="11"/>
  <c r="H51" i="11"/>
  <c r="H60" i="11"/>
  <c r="G51" i="11"/>
  <c r="J59" i="11"/>
  <c r="I59" i="11"/>
  <c r="H59" i="11"/>
  <c r="G59" i="11"/>
  <c r="F59" i="11"/>
  <c r="J58" i="11"/>
  <c r="I58" i="11"/>
  <c r="H58" i="11"/>
  <c r="G58" i="11"/>
  <c r="F58" i="11"/>
  <c r="J57" i="11"/>
  <c r="I57" i="11"/>
  <c r="H57" i="11"/>
  <c r="G57" i="11"/>
  <c r="F57" i="11"/>
  <c r="J56" i="11"/>
  <c r="I56" i="11"/>
  <c r="H56" i="11"/>
  <c r="G56" i="11"/>
  <c r="F56" i="11"/>
  <c r="K26" i="11"/>
  <c r="F26" i="11"/>
  <c r="O25" i="11"/>
  <c r="N25" i="11"/>
  <c r="O201" i="10"/>
  <c r="N201" i="10"/>
  <c r="M201" i="10"/>
  <c r="L201" i="10"/>
  <c r="K201" i="10"/>
  <c r="J201" i="10"/>
  <c r="I201" i="10"/>
  <c r="H201" i="10"/>
  <c r="G201" i="10"/>
  <c r="F201" i="10"/>
  <c r="O101" i="10"/>
  <c r="N101" i="10"/>
  <c r="M100" i="10"/>
  <c r="L100" i="10"/>
  <c r="K100" i="10"/>
  <c r="J100" i="10"/>
  <c r="I100" i="10"/>
  <c r="H100" i="10"/>
  <c r="G100" i="10"/>
  <c r="F98" i="10"/>
  <c r="F29" i="10"/>
  <c r="M43" i="10"/>
  <c r="M64" i="10"/>
  <c r="M68" i="10"/>
  <c r="L43" i="10"/>
  <c r="L47" i="10"/>
  <c r="L53" i="10"/>
  <c r="L64" i="10"/>
  <c r="L68" i="10"/>
  <c r="O90" i="10"/>
  <c r="N90" i="10"/>
  <c r="M86" i="10"/>
  <c r="M90" i="10"/>
  <c r="L86" i="10"/>
  <c r="L90" i="10"/>
  <c r="K86" i="10"/>
  <c r="K90" i="10"/>
  <c r="J86" i="10"/>
  <c r="J90" i="10"/>
  <c r="I86" i="10"/>
  <c r="I90" i="10"/>
  <c r="H90" i="10"/>
  <c r="G43" i="10"/>
  <c r="G47" i="10"/>
  <c r="G90" i="10"/>
  <c r="G68" i="10"/>
  <c r="F47" i="10"/>
  <c r="F68" i="10"/>
  <c r="G89" i="10"/>
  <c r="F89" i="10"/>
  <c r="G88" i="10"/>
  <c r="F88" i="10"/>
  <c r="G87" i="10"/>
  <c r="F87" i="10"/>
  <c r="H86" i="10"/>
  <c r="F86" i="10"/>
  <c r="G85" i="10"/>
  <c r="F85" i="10"/>
  <c r="G84" i="10"/>
  <c r="F84" i="10"/>
  <c r="G83" i="10"/>
  <c r="F83" i="10"/>
  <c r="G82" i="10"/>
  <c r="F82" i="10"/>
  <c r="G81" i="10"/>
  <c r="F81" i="10"/>
  <c r="G80" i="10"/>
  <c r="F80" i="10"/>
  <c r="M75" i="10"/>
  <c r="K64" i="10"/>
  <c r="K68" i="10"/>
  <c r="J64" i="10"/>
  <c r="J68" i="10"/>
  <c r="I64" i="10"/>
  <c r="I68" i="10"/>
  <c r="H64" i="10"/>
  <c r="H68" i="10"/>
  <c r="O47" i="10"/>
  <c r="O53" i="10"/>
  <c r="N47" i="10"/>
  <c r="N53" i="10"/>
  <c r="K43" i="10"/>
  <c r="K47" i="10"/>
  <c r="K53" i="10"/>
  <c r="J43" i="10"/>
  <c r="J29" i="10"/>
  <c r="I43" i="10"/>
  <c r="I47" i="10"/>
  <c r="H43" i="10"/>
  <c r="H47" i="10"/>
  <c r="O32" i="10"/>
  <c r="N32" i="10"/>
  <c r="M27" i="10"/>
  <c r="M28" i="10"/>
  <c r="M30" i="10"/>
  <c r="L27" i="10"/>
  <c r="L28" i="10"/>
  <c r="L30" i="10"/>
  <c r="K27" i="10"/>
  <c r="K28" i="10"/>
  <c r="K30" i="10"/>
  <c r="J27" i="10"/>
  <c r="J28" i="10"/>
  <c r="J30" i="10"/>
  <c r="I27" i="10"/>
  <c r="I28" i="10"/>
  <c r="I30" i="10"/>
  <c r="H28" i="10"/>
  <c r="H30" i="10"/>
  <c r="G31" i="10"/>
  <c r="F28" i="10"/>
  <c r="F30" i="10"/>
  <c r="G17" i="7"/>
  <c r="K9" i="6"/>
  <c r="K10" i="6"/>
  <c r="K11" i="6"/>
  <c r="K12" i="6"/>
  <c r="K13" i="6"/>
  <c r="K14" i="6"/>
  <c r="K16" i="6"/>
  <c r="K17" i="6"/>
  <c r="K18" i="6"/>
  <c r="J9" i="6"/>
  <c r="J10" i="6"/>
  <c r="J11" i="6"/>
  <c r="J12" i="6"/>
  <c r="J14" i="6"/>
  <c r="J16" i="6"/>
  <c r="J20" i="6"/>
  <c r="J17" i="6"/>
  <c r="J18" i="6"/>
  <c r="I9" i="6"/>
  <c r="I10" i="6"/>
  <c r="I11" i="6"/>
  <c r="I12" i="6"/>
  <c r="I14" i="6"/>
  <c r="I16" i="6"/>
  <c r="I17" i="6"/>
  <c r="I18" i="6"/>
  <c r="H11" i="6"/>
  <c r="H12" i="6"/>
  <c r="H14" i="6"/>
  <c r="H16" i="6"/>
  <c r="H17" i="6"/>
  <c r="H18" i="6"/>
  <c r="G20" i="6"/>
  <c r="F20" i="6"/>
  <c r="F131" i="11"/>
  <c r="F14" i="23"/>
  <c r="E14" i="23"/>
  <c r="I38" i="22"/>
  <c r="J38" i="22"/>
  <c r="E52" i="21"/>
  <c r="F35" i="33"/>
  <c r="F12" i="23"/>
  <c r="E13" i="23"/>
  <c r="J61" i="23"/>
  <c r="K39" i="23"/>
  <c r="E16" i="23"/>
  <c r="E51" i="21"/>
  <c r="K66" i="22"/>
  <c r="G60" i="11"/>
  <c r="G131" i="11"/>
  <c r="I20" i="6"/>
  <c r="H20" i="6"/>
  <c r="H61" i="48"/>
  <c r="F67" i="48"/>
  <c r="F61" i="48"/>
  <c r="H33" i="31"/>
  <c r="I33" i="31"/>
  <c r="E130" i="28"/>
  <c r="G130" i="28"/>
  <c r="F37" i="33"/>
  <c r="K53" i="25"/>
  <c r="K40" i="23"/>
  <c r="K43" i="23"/>
  <c r="K50" i="23"/>
  <c r="K48" i="23"/>
  <c r="K51" i="23"/>
  <c r="K60" i="23"/>
  <c r="K61" i="23"/>
  <c r="F15" i="23"/>
  <c r="E11" i="23"/>
  <c r="I37" i="22"/>
  <c r="J37" i="22"/>
  <c r="J39" i="22"/>
  <c r="S62" i="22"/>
  <c r="S60" i="22"/>
  <c r="S66" i="22"/>
  <c r="E104" i="22"/>
  <c r="E113" i="22"/>
  <c r="E49" i="21"/>
  <c r="E21" i="20"/>
  <c r="J107" i="17"/>
  <c r="J108" i="17"/>
  <c r="K107" i="17"/>
  <c r="F155" i="14"/>
  <c r="L29" i="10"/>
  <c r="L31" i="10"/>
  <c r="F90" i="10"/>
  <c r="M29" i="10"/>
  <c r="M31" i="10"/>
  <c r="F100" i="10"/>
  <c r="I29" i="10"/>
  <c r="I31" i="10"/>
  <c r="M47" i="10"/>
  <c r="M91" i="10"/>
  <c r="G138" i="11"/>
  <c r="E60" i="11"/>
  <c r="F138" i="11"/>
  <c r="F60" i="11"/>
  <c r="F154" i="14"/>
  <c r="F19" i="14"/>
  <c r="E19" i="14"/>
  <c r="F110" i="14"/>
  <c r="E137" i="14"/>
  <c r="G137" i="14"/>
  <c r="H19" i="14"/>
  <c r="G48" i="14"/>
  <c r="H104" i="28"/>
  <c r="H102" i="28"/>
  <c r="H105" i="28"/>
  <c r="K31" i="10"/>
  <c r="H29" i="10"/>
  <c r="H31" i="10"/>
  <c r="J31" i="10"/>
  <c r="F31" i="10"/>
  <c r="J47" i="10"/>
  <c r="J53" i="10"/>
  <c r="L75" i="17"/>
  <c r="J19" i="14"/>
  <c r="H67" i="48"/>
  <c r="E131" i="11"/>
  <c r="G31" i="22"/>
  <c r="R66" i="22"/>
  <c r="I61" i="48"/>
  <c r="I67" i="48"/>
  <c r="F113" i="22"/>
  <c r="K55" i="23"/>
  <c r="E47" i="31"/>
  <c r="G86" i="10"/>
  <c r="I109" i="17"/>
  <c r="L108" i="17"/>
  <c r="L109" i="17"/>
  <c r="E110" i="22"/>
  <c r="H10" i="21"/>
  <c r="H34" i="20"/>
  <c r="I88" i="27"/>
  <c r="E10" i="21"/>
  <c r="E34" i="20"/>
  <c r="E15" i="20"/>
  <c r="K20" i="6"/>
  <c r="G108" i="17"/>
  <c r="G109" i="17"/>
  <c r="I17" i="23"/>
  <c r="G62" i="23"/>
  <c r="K62" i="23"/>
  <c r="E12" i="48"/>
  <c r="E67" i="48"/>
  <c r="J61" i="48"/>
  <c r="E10" i="23"/>
  <c r="I32" i="22"/>
  <c r="J32" i="22"/>
  <c r="G40" i="22"/>
  <c r="I40" i="22"/>
  <c r="J40" i="22"/>
  <c r="H103" i="28"/>
  <c r="L91" i="10"/>
  <c r="G40" i="25"/>
  <c r="F10" i="21"/>
  <c r="J109" i="17"/>
  <c r="K108" i="17"/>
  <c r="K109" i="17"/>
  <c r="M53" i="10"/>
  <c r="F17" i="23"/>
  <c r="E17" i="23"/>
  <c r="L34" i="25"/>
  <c r="I40" i="25"/>
  <c r="M34" i="25"/>
  <c r="G45" i="22"/>
  <c r="I31" i="22"/>
  <c r="I45" i="22"/>
  <c r="J45" i="22"/>
  <c r="J31" i="2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tc={3845413A-F909-46BC-805F-B95CB001727A}</author>
  </authors>
  <commentList>
    <comment ref="D141" authorId="0" shapeId="0" xr:uid="{3845413A-F909-46BC-805F-B95CB001727A}">
      <text>
        <t>[Threaded comment]
Your version of Excel allows you to read this threaded comment; however, any edits to it will get removed if the file is opened in a newer version of Excel. Learn more: https://go.microsoft.com/fwlink/?linkid=870924
Comment:
    Cecily: considering the Global Water Tool was decommissioned in 2029, consider rewording as follows:
The Global Water Tool from the World Business Council for Sustainable Development (WBCSD) (v2015 1.3.5), though now decommissioned, indicates that [...]</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tc={ECEFC479-EFB2-4614-9DA8-585A3BC3AFAB}</author>
  </authors>
  <commentList>
    <comment ref="D47" authorId="0" shapeId="0" xr:uid="{ECEFC479-EFB2-4614-9DA8-585A3BC3AFAB}">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Cecily: Please let us know where in the table above should this footnote reference be inserted. Thanks. 
Reply:
    @Andre Kuhn please assist Ivy with this query thanks</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1">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futureMetadata>
  <valueMetadata count="11">
    <bk>
      <rc t="1" v="0"/>
    </bk>
    <bk>
      <rc t="1" v="1"/>
    </bk>
    <bk>
      <rc t="1" v="2"/>
    </bk>
    <bk>
      <rc t="1" v="3"/>
    </bk>
    <bk>
      <rc t="1" v="4"/>
    </bk>
    <bk>
      <rc t="1" v="5"/>
    </bk>
    <bk>
      <rc t="1" v="6"/>
    </bk>
    <bk>
      <rc t="1" v="7"/>
    </bk>
    <bk>
      <rc t="1" v="8"/>
    </bk>
    <bk>
      <rc t="1" v="9"/>
    </bk>
    <bk>
      <rc t="1" v="10"/>
    </bk>
  </valueMetadata>
</metadata>
</file>

<file path=xl/sharedStrings.xml><?xml version="1.0" encoding="utf-8"?>
<sst xmlns="http://schemas.openxmlformats.org/spreadsheetml/2006/main" count="4230" uniqueCount="2121">
  <si>
    <t xml:space="preserve">  </t>
  </si>
  <si>
    <t xml:space="preserve">                      </t>
  </si>
  <si>
    <t>Scope and boundary</t>
  </si>
  <si>
    <t xml:space="preserve">Gold Fields is committed to implementing sound environmental, social, governance (ESG) policies and programmes, as they are intrinsic to our long-term sustainability and financial success. The success of our ESG commitment requires assessment of a wide range of ESG performance data, delivered regularly and transparently. </t>
  </si>
  <si>
    <t>Overview</t>
  </si>
  <si>
    <t xml:space="preserve">Gold Fields' ESG databook provides our stakeholders with a comprehensive overview of our ESG performance and should give them a level of assurance that we are on the right track on the sustainability journey and not just “green-washing’’. </t>
  </si>
  <si>
    <t xml:space="preserve">Gold Fields' ESG Data book summarises our ESG performance for the 2024 reporting period and provides, where possible, up to 5-year performance trends on consolidated social, environmental and economic data. Changes to annual data and re-statements may occur throughout the year.  </t>
  </si>
  <si>
    <t>For management approach disclosures, performance measures and additional context, please refer to our website:</t>
  </si>
  <si>
    <t>https://www.goldfields.com/sustainability.php</t>
  </si>
  <si>
    <t xml:space="preserve">For additional information about Gold Fields'  communications and investor presentations, see: </t>
  </si>
  <si>
    <t>https://www.goldfields.com/investors.php</t>
  </si>
  <si>
    <t>Unless otherwise stated, the data included in this ESG databook relates to eight operating mines and excludes Salares Norte (which has not yet achieved commercial levels of production) and the Windfall project.</t>
  </si>
  <si>
    <t>In preparing this ESG databook we consulted the following frameworks and standards:</t>
  </si>
  <si>
    <t>•	International Council on Mining and Metals (ICMM) Sustainable Development Framework and Mining Principles
•	World Gold Council (WGC)
•	Global Reporting Initiative (GRI) Universal Standards
•	United Nations Global Compact (UNGC)
•	United Nations Sustainable Development Goals (SDGs)
•	The 10 principles of the UN Global Compact
•	Extraction Industries Transparency Initiative
•	International Cyanide Management Code
•	Task Force on Climate-related Financial Disclosures (TCFD)
•	South African Standards Board (SASB) Standards</t>
  </si>
  <si>
    <r>
      <rPr>
        <b/>
        <sz val="8"/>
        <color rgb="FF000000"/>
        <rFont val="Calibri"/>
        <family val="2"/>
        <scheme val="major"/>
      </rPr>
      <t>Currencies:</t>
    </r>
    <r>
      <rPr>
        <sz val="8"/>
        <color rgb="FF000000"/>
        <rFont val="Calibri"/>
        <family val="2"/>
        <scheme val="major"/>
      </rPr>
      <t xml:space="preserve"> All financial figures are quoted in U.S. dollars unless otherwise stated.</t>
    </r>
  </si>
  <si>
    <r>
      <rPr>
        <b/>
        <sz val="8"/>
        <color rgb="FF000000"/>
        <rFont val="Calibri"/>
        <family val="2"/>
        <scheme val="major"/>
      </rPr>
      <t>Rounding:</t>
    </r>
    <r>
      <rPr>
        <sz val="8"/>
        <color rgb="FF000000"/>
        <rFont val="Calibri"/>
        <family val="2"/>
        <scheme val="major"/>
      </rPr>
      <t xml:space="preserve"> Some figures and percentages may not add up to the total figure or 100 percent due to rounding. 
</t>
    </r>
  </si>
  <si>
    <t>Feedback</t>
  </si>
  <si>
    <t xml:space="preserve">We value your feedback on our reporting suite. To support our efforts to report on the issues our stakeholders care about, please provide any feedback and questions to: </t>
  </si>
  <si>
    <t xml:space="preserve">investors@goldfields.com </t>
  </si>
  <si>
    <t>or</t>
  </si>
  <si>
    <t>sustainability@goldfields.com</t>
  </si>
  <si>
    <t>You can also download the feedback form at:</t>
  </si>
  <si>
    <t>Home | Gold Fields</t>
  </si>
  <si>
    <t>Navigating this databook</t>
  </si>
  <si>
    <t>Link to other report in suite</t>
  </si>
  <si>
    <t>Further reading within this databook</t>
  </si>
  <si>
    <t>Find us</t>
  </si>
  <si>
    <t>linkedin.com/company/gold-fields</t>
  </si>
  <si>
    <t>instagram.com/goldfields_ltd/</t>
  </si>
  <si>
    <t>https://business.facebook.com/GoldFieldsLTD</t>
  </si>
  <si>
    <t>@GoldFields_LTD</t>
  </si>
  <si>
    <t>GRI Content Index for IAR 2024</t>
  </si>
  <si>
    <t>Statement of use</t>
  </si>
  <si>
    <t>Gold Fields has reported in accordance with the GRI Standards for the period 1 January 2024 to 31 December 2024</t>
  </si>
  <si>
    <t>GRI 1 used</t>
  </si>
  <si>
    <t>GRI 1: Foundation 2021</t>
  </si>
  <si>
    <t>Applicable GRI Sector Standard(s)</t>
  </si>
  <si>
    <t>Mining Sector Standard in Progress</t>
  </si>
  <si>
    <t xml:space="preserve">This index also cross references to the International Council on Mining and Metals (ICMM) Principles, UN Global Compact (UNGC) Principles, UN Sustainable Development Goals (SDGs) and the Sustainability Accounting Standards Board (SASB), since amalgamated under the Value Reporting Foundation. Unless otherwise stated, the data included in this ESG databook relates to eight operating mines and excludes Salares Norte (which has not yet achieved commercial levels of production) and the Windfall project. </t>
  </si>
  <si>
    <t>Links to material reports:</t>
  </si>
  <si>
    <t>Governance and Remuneration Report (GRR)</t>
  </si>
  <si>
    <t>Report to Stakeholders (RTS)</t>
  </si>
  <si>
    <t>Climate Change and Environment Report (CCER)</t>
  </si>
  <si>
    <t>Management Approaches (MAs)</t>
  </si>
  <si>
    <t>Unless a specific link is provided in the disclosures, please use the above URLs</t>
  </si>
  <si>
    <t>GRI Standards</t>
  </si>
  <si>
    <t>Disclosure</t>
  </si>
  <si>
    <t>Page number(s) and web references</t>
  </si>
  <si>
    <t>GRI SECTOR STANDARD REF. NO.</t>
  </si>
  <si>
    <t>UNGC</t>
  </si>
  <si>
    <t>ICMM</t>
  </si>
  <si>
    <t>SASB</t>
  </si>
  <si>
    <t>SDG</t>
  </si>
  <si>
    <t>General disclosures</t>
  </si>
  <si>
    <t>2-1 Organizational details</t>
  </si>
  <si>
    <t>IAR</t>
  </si>
  <si>
    <r>
      <rPr>
        <sz val="8"/>
        <color rgb="FF4A4A49"/>
        <rFont val="Calibri"/>
        <family val="2"/>
        <scheme val="major"/>
      </rPr>
      <t xml:space="preserve">Where we operate, p7
Performance of our operations, p69 – 78
</t>
    </r>
    <r>
      <rPr>
        <b/>
        <sz val="8"/>
        <color rgb="FF4A4A49"/>
        <rFont val="Calibri"/>
        <family val="2"/>
        <scheme val="major"/>
      </rPr>
      <t>Website:</t>
    </r>
  </si>
  <si>
    <t>https://www.goldfields.com/mine-overview.php</t>
  </si>
  <si>
    <t>RTS</t>
  </si>
  <si>
    <t>Overview of our operations, p24, 30, 36, 42, 48, 53</t>
  </si>
  <si>
    <t>2-2 Entities included in the organization’s sustainability reporting</t>
  </si>
  <si>
    <t>About this report (reporting scope and boundary), p3
Where we operate, p7</t>
  </si>
  <si>
    <t>2-3 Reporting period, frequency and contact point</t>
  </si>
  <si>
    <t>About this report, p3 – 4
Administration and corporate information, p89</t>
  </si>
  <si>
    <t>2-4 Restatements of information</t>
  </si>
  <si>
    <r>
      <t xml:space="preserve">IAR 
</t>
    </r>
    <r>
      <rPr>
        <sz val="9"/>
        <color rgb="FF000000"/>
        <rFont val="Proxima Nova Lt"/>
        <family val="3"/>
      </rPr>
      <t/>
    </r>
  </si>
  <si>
    <t>About this report (reporting scope and boundary), p3</t>
  </si>
  <si>
    <t>2-5 External assurance</t>
  </si>
  <si>
    <t>Independent Auditor’s Reasonable Assurance Report, p85 – 88</t>
  </si>
  <si>
    <t>AFR</t>
  </si>
  <si>
    <t>Audit Committee Report, p6 – 9
Independent auditor's report, p49 – 51</t>
  </si>
  <si>
    <t>Independent Auditor’s Reasonable Assurance Report, p57 – 58</t>
  </si>
  <si>
    <t>CCER</t>
  </si>
  <si>
    <t>Independent Auditor’s Assurance Report, p46 – 47</t>
  </si>
  <si>
    <t>2-6 Activities, value chain and other business relationships</t>
  </si>
  <si>
    <t xml:space="preserve">IAR </t>
  </si>
  <si>
    <t>EM-MM- 000.A</t>
  </si>
  <si>
    <t>About this report, p3 – 4
Where we operate, p7
Our business model, p8 – 9
Maintaining good governance, p10 – 17
Our stakeholders, p24 – 26
Building a safe and respectful workplace, p38 – 45 
Host communities, p46 – 51
Governments, p52 – 56
Environmental stewardship, p57 – 64</t>
  </si>
  <si>
    <t xml:space="preserve">RTS </t>
  </si>
  <si>
    <t>Unlocking enduring value for our stakeholders, p6 – 9
Human rights, p14 – 18
Investor focus on responsible mining, p20 – 21
Understanding our stakeholders' perceptions, p22</t>
  </si>
  <si>
    <t xml:space="preserve">CCER  </t>
  </si>
  <si>
    <t>Gold Fields operations' environmental performance at a glance, p5
Gold Fields’ climate change and environmental stewardship journey, p8 – 9
Governance, p10 – 12
Asset-based physical risks, p16 – 19
Country-based transition risks, p20 – 21
Our Decarbonisation Strategy and roadmap, p22 – 28
Environmental performance, p29 – 42</t>
  </si>
  <si>
    <t>Website:</t>
  </si>
  <si>
    <t>Supply Chain overview –</t>
  </si>
  <si>
    <t>https://www.goldfields.com/introduction-vision-and-overview.php</t>
  </si>
  <si>
    <t>ESG Data – Supply chain</t>
  </si>
  <si>
    <t>2-7 Employees</t>
  </si>
  <si>
    <t>EM-MM- 000.B</t>
  </si>
  <si>
    <t>Where we operate, p7
Our business model, p8 – 9
Our stakeholders, p24
Building a safe and respectful workplace, p38 – 45 
Host communities, p46 – 51
Governments, p54 – 56
Performance of our operations, p69 – 78</t>
  </si>
  <si>
    <t>Unlocking enduring value for our stakeholders, p6 – 9
Human rights, p14 – 18
Overview of our operations, p24, 30, 36, 42, 48, 53</t>
  </si>
  <si>
    <t>ESG Data – Workforce;</t>
  </si>
  <si>
    <t>ESG Data – Diversity and equal opportunity</t>
  </si>
  <si>
    <t>ESG Data – Training</t>
  </si>
  <si>
    <t>ESG Data – Host community employment</t>
  </si>
  <si>
    <t>People and careers overview:</t>
  </si>
  <si>
    <t>https://www.goldfields.com/working-at-goldfields.php</t>
  </si>
  <si>
    <t>2-8 Workers who are not employees</t>
  </si>
  <si>
    <t>Building a safe and respectful workplace, p38 – 45 
Host communities, p46 – 51</t>
  </si>
  <si>
    <t>ESG Data – Workforce</t>
  </si>
  <si>
    <t>2-9 Governance structure and composition</t>
  </si>
  <si>
    <t>1,2,4</t>
  </si>
  <si>
    <t>Board of Directors, p14 – 15
Our governance structure, p16</t>
  </si>
  <si>
    <t>GRR</t>
  </si>
  <si>
    <t>Our governance structure, p12 – 16
Our Board of Directors, p17 – 19
Board committees, p20 – 29</t>
  </si>
  <si>
    <t>https://www.goldfields.com/executive-directors.php</t>
  </si>
  <si>
    <t>2-10 Nomination and selection of the highest governance body</t>
  </si>
  <si>
    <t xml:space="preserve">GRR </t>
  </si>
  <si>
    <t>Our governance structure, p12 – 16
Application of King IV within Gold Fields, p30 – 32
Application of section 3.84 of the JSE Listings Requirements, p33</t>
  </si>
  <si>
    <t>Notice of AGM:</t>
  </si>
  <si>
    <t>2-11 Chair of the highest governance body</t>
  </si>
  <si>
    <t>Board of Directors, p14 – 15</t>
  </si>
  <si>
    <t>Our governance structure, p12 – 16
Our Board of Directors, p17 – 19</t>
  </si>
  <si>
    <t>2-12 Role of the highest governance body in overseeing the management of impacts</t>
  </si>
  <si>
    <t>1, 2,7,8,9,10</t>
  </si>
  <si>
    <t>1,2,4,6,10</t>
  </si>
  <si>
    <t>Our business model, p8 – 9
Maintaining good governance, p10 – 17
Chief Executive Officer's report, p19 – 22
Our stakeholders, p24 – 26
Material matters, p27
Risks and opportunities, p28 – 36
Environmental stewardship, p57 – 64
Independent Auditor’s Reasonable Assurance Report, p85 – 88</t>
  </si>
  <si>
    <t>Reflections from our Chief Executive Officer and SET Committee Chairperson, p5
Governance and management approach, p19</t>
  </si>
  <si>
    <t>Reflections from our CEO and SHSD Committee Chairperson, p6
Governance, p10 – 12</t>
  </si>
  <si>
    <t>2-13 Delegation of responsibility for managing impacts</t>
  </si>
  <si>
    <t xml:space="preserve">Maintaining good governance, p10 – 17
Chief Executive Officer's report, p19 – 22
Our stakeholders, p24 – 26
Material matters, p27
Risks and opportunities, p28 – 36
Building a safe and respectful workplace, p38 – 45 
Host communities, p46 – 51
Governments, p54 – 56
</t>
  </si>
  <si>
    <t>https://www.goldfields.com/management-approaches.php</t>
  </si>
  <si>
    <t>2-14 Role of the highest governance body in sustainability reporting</t>
  </si>
  <si>
    <t>1,10</t>
  </si>
  <si>
    <t>About this report, p3 – 4
Chairperson's report, p11 – 12
Key Board focus areas for 2024, p17
Our commitment to responsible mining, p37 – 64</t>
  </si>
  <si>
    <t>Board committees, p24, 26</t>
  </si>
  <si>
    <t>Audit Committe Report, p6 – 9
Directors' report, p10 – 13</t>
  </si>
  <si>
    <t>2-15 Conflicts of interest</t>
  </si>
  <si>
    <t>How good governance creates value, p6
Ensuring we do business ethically, p7
Our governance structure, p15</t>
  </si>
  <si>
    <t>Audit Committe Report, p6 – 9</t>
  </si>
  <si>
    <t>https://www.goldfields.com/code-of-conduct/index.php</t>
  </si>
  <si>
    <t>Memorandum of Incorporation:</t>
  </si>
  <si>
    <t>https://www.goldfields.com/standards-and-principles.php</t>
  </si>
  <si>
    <t>2-16 Communication of critical concerns</t>
  </si>
  <si>
    <t>1,2,4,10</t>
  </si>
  <si>
    <t>Our business model, p8 – 9
Maintaining good governance, p10 – 17
Chief Executive Officer's report, p19 – 22
Material matters, p27
Risks and opportunities, p28 – 36</t>
  </si>
  <si>
    <t>Note 38 Contingent Liabilities, p119 – 120</t>
  </si>
  <si>
    <t>Key Board focus areas for 2024, p9 – 11</t>
  </si>
  <si>
    <t>Human rights, p14 – 18</t>
  </si>
  <si>
    <t>2-17 Collective knowledge of the highest governance body</t>
  </si>
  <si>
    <t>Board of Directors, p14 – 15
Key Board focus areas for 2024, p17</t>
  </si>
  <si>
    <t>Key Board focus areas for 2024, p9 – 11
Board expertise, p14</t>
  </si>
  <si>
    <t>2-18 Evaluation of the performance of the highest governance body</t>
  </si>
  <si>
    <t>Our governance structure, p12 – 16
Remuneration Report, p34 – 65</t>
  </si>
  <si>
    <t>https://www.goldfields.com/this-is-gold-fields.php</t>
  </si>
  <si>
    <t>https://www.goldfields.com/our-commitment.php</t>
  </si>
  <si>
    <t>2-19 Remuneration policies</t>
  </si>
  <si>
    <t>1,2</t>
  </si>
  <si>
    <t>Remuneration Report, p34 – 65</t>
  </si>
  <si>
    <t>2-20 Process to determine remuneration</t>
  </si>
  <si>
    <t>2-21 Annual total compensation ratio</t>
  </si>
  <si>
    <t xml:space="preserve">Building a safe and respectful workplace, p38 – 45 </t>
  </si>
  <si>
    <t>ESG Data - Remuneration</t>
  </si>
  <si>
    <t>2-22 Statement on sustainable development strategy</t>
  </si>
  <si>
    <t>2, 10</t>
  </si>
  <si>
    <t>Reflections from our Chief Executive Officer and SET Committee Chairperson, p5
Purpose-driven strategy for stakeholder value creation, p10</t>
  </si>
  <si>
    <t>About this report, p3
Reflections from our CEO and SHSD Committee Chairperson, p6</t>
  </si>
  <si>
    <t>2-23 Policy commitments</t>
  </si>
  <si>
    <t>1,2,6,7,10</t>
  </si>
  <si>
    <t>EM-MM- 510a.1</t>
  </si>
  <si>
    <t>Our governance structure, p16
Key Board focus areas for 2024, p17
Chief Executive Officer's report, p19 – 22
Our stakeholders p24 – 26
Risks and opportunities, p28 – 36
Building a safe and respectful workplace, p38 – 45
Financial performance, p68
Environmental stewardship, p57 – 64</t>
  </si>
  <si>
    <t>Governance review, p5 – 33</t>
  </si>
  <si>
    <t>How we create stakeholder value, p4 – 22</t>
  </si>
  <si>
    <r>
      <rPr>
        <b/>
        <sz val="8"/>
        <color rgb="FF4A4A49"/>
        <rFont val="Calibri"/>
        <family val="2"/>
        <scheme val="major"/>
      </rPr>
      <t xml:space="preserve">Website:
</t>
    </r>
    <r>
      <rPr>
        <sz val="8"/>
        <color rgb="FF4A4A49"/>
        <rFont val="Calibri"/>
        <family val="2"/>
        <scheme val="major"/>
      </rPr>
      <t>Ethics. Conduct and Integrity</t>
    </r>
  </si>
  <si>
    <t>2-24 Embedding policy commitments</t>
  </si>
  <si>
    <t>Material standards and principles guiding our governance, p8
Board committees, p20 – 29</t>
  </si>
  <si>
    <t>2-25 Processes to remediate negative impacts</t>
  </si>
  <si>
    <t>Risks and opportunities, p28 – 36
Material matters, p27
Managing host community impact and risks, p49 – 51
Environmental stewardship, p57 – 64</t>
  </si>
  <si>
    <t>Leveraging culture for improved performance, p12 – 13
Human rights, p14 – 18
What mattered most to stakeholders in 2024, p26 – 28, 32 – 34, 38 – 40, 44 – 46, 49 – 51, 54 – 56</t>
  </si>
  <si>
    <t>Climate-related risk management processes, p14
Financial risks: the impact of weather events on Gold Fields’ financial performance, p15
Asset-based physical risks, p16 – 19
Country-based transition risks, p20 – 21</t>
  </si>
  <si>
    <t>2-26 Mechanisms for seeking advice and raising concerns</t>
  </si>
  <si>
    <t>1.2.10</t>
  </si>
  <si>
    <t>EM-MM- 510a.1.</t>
  </si>
  <si>
    <t>Leveraging culture for improved performance, p12 – 13
Human rights, p14 – 18
Overview of our operations, p24, 30, 36, 42, 48, 53</t>
  </si>
  <si>
    <t>Government and Public Policy-related Interaction;</t>
  </si>
  <si>
    <t>https://www.goldfields.com/stakeholder-engagement.php</t>
  </si>
  <si>
    <t>Ethics and Code of Conduct</t>
  </si>
  <si>
    <t xml:space="preserve">Hotline: </t>
  </si>
  <si>
    <t>https://www.goldfields.com</t>
  </si>
  <si>
    <t>ESG Data - Community grievances</t>
  </si>
  <si>
    <t>2-27 Compliance with laws and regulations</t>
  </si>
  <si>
    <t>Human rights, p13, 16, 25 – 27, 43, 50
Risks and opportunities, p28 – 36
Our commitment to responsible mining, p37 – 64</t>
  </si>
  <si>
    <t>Asset-based physical risks, p16 – 19
Country-based transition risks, p20 – 21</t>
  </si>
  <si>
    <t>https://www.goldfields.com/sustainability-overview.php</t>
  </si>
  <si>
    <t>https://www.goldfields.com/risk-materiality.php</t>
  </si>
  <si>
    <t>Governance and Compliance –</t>
  </si>
  <si>
    <t xml:space="preserve">https://www.goldfields.com/management-approaches.php </t>
  </si>
  <si>
    <t>Code of Conduct</t>
  </si>
  <si>
    <t>https://www.goldfields.com/code-of-conduct.php</t>
  </si>
  <si>
    <t>ESG Data – Environment</t>
  </si>
  <si>
    <t>Closure MM10 - Number and % of operations with closure plans</t>
  </si>
  <si>
    <t>ESG Data – Closure costs</t>
  </si>
  <si>
    <t>2-28 Membership associations</t>
  </si>
  <si>
    <t>2, 4</t>
  </si>
  <si>
    <t>About this report, p3 – 4</t>
  </si>
  <si>
    <t>Material standards and principles guiding our governance, p8</t>
  </si>
  <si>
    <t xml:space="preserve">CCER </t>
  </si>
  <si>
    <t>About this report, p3</t>
  </si>
  <si>
    <t>ESG Data – Policy influence</t>
  </si>
  <si>
    <t>2-29 Approach to stakeholder engagement</t>
  </si>
  <si>
    <t>Our governance structure, p16
Key Board focus areas for 2024, p17
Chief Executive Officer's report, p19 – 22
Our stakeholders, p24 – 26
Material matters, p27
Risks and opportunities, p28 – 36
Our commitment to responsible mining, p37 – 64
Financial performance, p68</t>
  </si>
  <si>
    <t>Full report</t>
  </si>
  <si>
    <t>gfl-policy-stakeholder-relationship.pdf (goldfields.com)</t>
  </si>
  <si>
    <t>ESG Data – Stakeholder engagement</t>
  </si>
  <si>
    <t>2-30 Collective bargaining agreements</t>
  </si>
  <si>
    <t>1,3</t>
  </si>
  <si>
    <t>EM-MM- 310a.1.</t>
  </si>
  <si>
    <t>Building a safe and respectful workplace, p38
Organised labour, p45</t>
  </si>
  <si>
    <t xml:space="preserve"> – Human Capital</t>
  </si>
  <si>
    <t>Material topics</t>
  </si>
  <si>
    <t>3-1 Process to determine material topics</t>
  </si>
  <si>
    <t>About this report, p3 – 4
Material matters, p27
Risks and opportunities, p28 – 36</t>
  </si>
  <si>
    <t>3-2 List of material topics</t>
  </si>
  <si>
    <t>Material matters, p27</t>
  </si>
  <si>
    <t>Economic performance</t>
  </si>
  <si>
    <t>3-3 Management of material topics</t>
  </si>
  <si>
    <t>6,10</t>
  </si>
  <si>
    <t>2,4,9</t>
  </si>
  <si>
    <t>Maintaining good governance, p10 – 17
Our commitment to responsible mining, p37 – 64
Production and cost performance, p66 – 67
Financial performance, p68</t>
  </si>
  <si>
    <t>Unlocking enduring value for our stakeholders, p6 – 9
Purpose-driven strategy for stakeholder value creation, p10
Stakeholder value creation, p23 – 56</t>
  </si>
  <si>
    <t>– Direct and Indirect Economic Impacts</t>
  </si>
  <si>
    <t>https://www.goldfields.com/investor-overview.php</t>
  </si>
  <si>
    <t>https://www.goldfields.com/pdf/about-us/corporate-governance/policies/2024/gfl-policy-sustainable-dev.pdf</t>
  </si>
  <si>
    <t>201-1 Direct economic value generated and distributed</t>
  </si>
  <si>
    <t>Maintaining good governance, p10 – 17
Our stakeholders, p24 – 26
Our commitment to responsible mining, p37 – 64
Production and cost performance, p66 – 67
Financial performance, p68</t>
  </si>
  <si>
    <t>201-2 Financial implications and other risks and opportunities due to climate change</t>
  </si>
  <si>
    <t>7, 8,9</t>
  </si>
  <si>
    <t>1,6</t>
  </si>
  <si>
    <t>Our purpose, strategy and values, p6
Production and cost performance, p66 – 67
Environmental stewardship, p57 – 64
Energy and carbon management, p59 – 61
Financial performance, p68</t>
  </si>
  <si>
    <t>Unlocking enduring value for our stakeholders, p6 – 9
Purpose-driven strategy for stakeholder value creation, p10
Investor focus on responsible mining, p20 – 21</t>
  </si>
  <si>
    <t>Resilience to climate change, p13 – 21
Our Decarbonisation Strategy and roadmap, p22 – 28</t>
  </si>
  <si>
    <t>201-3 Defined benefit plan obligations and other retirement plans</t>
  </si>
  <si>
    <t>6, 10</t>
  </si>
  <si>
    <t>201-4 Financial assistance received from government</t>
  </si>
  <si>
    <t>Governments, p52</t>
  </si>
  <si>
    <t>Market presence</t>
  </si>
  <si>
    <t>Where we operate, p7
Material matters, p27</t>
  </si>
  <si>
    <t>– Employment</t>
  </si>
  <si>
    <t>https://www.goldfields.com/operations.php</t>
  </si>
  <si>
    <t>GRI 202: Market Presence 2016</t>
  </si>
  <si>
    <t>202-1 Ratios of standard entry level wage by gender compared to local minimum wage</t>
  </si>
  <si>
    <t>Building a safe and respectful workplace, p38</t>
  </si>
  <si>
    <t>ESG Data – Remuneration</t>
  </si>
  <si>
    <t>202-2 Proportion of senior management hired from the local community</t>
  </si>
  <si>
    <t>2,9</t>
  </si>
  <si>
    <t>Indirect economic impacts</t>
  </si>
  <si>
    <t>1,3,9,10</t>
  </si>
  <si>
    <t>https://www.goldfields.com/policies.php</t>
  </si>
  <si>
    <t>gfl-policy-community.pdf (goldfields.com)</t>
  </si>
  <si>
    <t>gfl-policy-human-rights.pdf (goldfields.com)</t>
  </si>
  <si>
    <t>https://www.goldfields.com/pdf/sustainbility/guidelines/community-relations-and-stakeholder-engagement/community-relations.pdf</t>
  </si>
  <si>
    <t>203-1 Infrastructure investments and services supported</t>
  </si>
  <si>
    <t>Electricity mix, p26
Towards a zero-emissions mining fleet: decarbonising material transport, p27</t>
  </si>
  <si>
    <t>ESG Data – Socioeconomic development</t>
  </si>
  <si>
    <t>203-2 Significant indirect economic impacts</t>
  </si>
  <si>
    <t>Our stakeholders, p24 – 25
Host communities, p46 – 51
Governments, p52 – 56
Environmental stewardship, p57 – 64
Financial performance, p68</t>
  </si>
  <si>
    <t>Procurement practices</t>
  </si>
  <si>
    <t>Our stakeholders, p24 – 25
Host communities, p46 – 51
Governments, p52 – 56
Environmental stewardship, p57 – 64</t>
  </si>
  <si>
    <t>https://www.goldfields.com/pdf/about-us/corporate-governance/policies/2024/gfl-policy-stakeholder-relationship.pdf</t>
  </si>
  <si>
    <t>ESG Data – Host community procurement</t>
  </si>
  <si>
    <t>ESG Data – Host community value creation</t>
  </si>
  <si>
    <t>204-1 Proportion of spending on local suppliers</t>
  </si>
  <si>
    <t>ESG Data – National value distribution</t>
  </si>
  <si>
    <t>ESG Data – host community value creation</t>
  </si>
  <si>
    <t>Anti-corruption</t>
  </si>
  <si>
    <t>EMMM–510a.1
EMMM– 510a.2</t>
  </si>
  <si>
    <t>Maintaining good _x000D_governance, p10 – 17
Governments, p52 – 56</t>
  </si>
  <si>
    <t>– Ethics, Conduct and Integrity</t>
  </si>
  <si>
    <t>205-1 Operations assessed for risks related to corruption</t>
  </si>
  <si>
    <t>Maintaining good governance, p10 – 17
Governments, p52 – 56</t>
  </si>
  <si>
    <t>205-2 Communication and training about anti-corruption policies and procedures</t>
  </si>
  <si>
    <t>205-3 Confirmed incidents of corruption and actions taken</t>
  </si>
  <si>
    <t>Anti-competitive behavior</t>
  </si>
  <si>
    <t>GRI 3: Material Topics 2021</t>
  </si>
  <si>
    <t>Maintaining good governance, p10 – 17</t>
  </si>
  <si>
    <t>Material standards and principles guiding our governance, p8
Social, Ethics and Transformation _x000D_Committee, p26</t>
  </si>
  <si>
    <t>GRI 206: Anti-competitive Behavior 2016</t>
  </si>
  <si>
    <t>206-1 Legal actions for anti-competitive behavior, anti-trust, and monopoly practices</t>
  </si>
  <si>
    <t>This GRI Content Index, During 2023, there were no legal actions against Gold Fields for anti-competitive behaviour, anti-trust, and monopoly practices.</t>
  </si>
  <si>
    <t>1,9</t>
  </si>
  <si>
    <t>Tax</t>
  </si>
  <si>
    <t>Governments, p52 – 56</t>
  </si>
  <si>
    <t>Audit Committee, p11</t>
  </si>
  <si>
    <t>Royalties, p20
Income and mining taxes, p21 – 23</t>
  </si>
  <si>
    <t>www.goldfields.com/pdf/about-us/corporate-governance/policies/2022/gfl-updated-tax-policy.pdf</t>
  </si>
  <si>
    <t>https://www.goldfields.com/pdf/about-us/corporate-governance/policies/2022/gfl-updated-tax-policy.pdf</t>
  </si>
  <si>
    <t>207-1 Approach to tax</t>
  </si>
  <si>
    <t>Our stakeholders, p26
Governments, p52 – 56</t>
  </si>
  <si>
    <r>
      <rPr>
        <b/>
        <sz val="8"/>
        <color rgb="FF4A4A49"/>
        <rFont val="Calibri"/>
        <family val="2"/>
        <scheme val="major"/>
      </rPr>
      <t xml:space="preserve">Website:
</t>
    </r>
    <r>
      <rPr>
        <sz val="8"/>
        <color rgb="FF4A4A49"/>
        <rFont val="Calibri"/>
        <family val="2"/>
        <scheme val="major"/>
      </rPr>
      <t xml:space="preserve">Find our full Tax Strategy and Policy, which now includes tax risk and governance, at </t>
    </r>
  </si>
  <si>
    <t>207-2 Tax governance, control, and risk management</t>
  </si>
  <si>
    <t>207-3 Stakeholder engagement and management of concerns related to tax</t>
  </si>
  <si>
    <t>207-4 Country-by-country reporting</t>
  </si>
  <si>
    <t>Payments to governments in 2024, p52</t>
  </si>
  <si>
    <t>Find our full Tax Strategy and Policy, which now includes tax risk and governance, at</t>
  </si>
  <si>
    <t>Materials</t>
  </si>
  <si>
    <t>https://www.goldfields.com/sustainability-reporting.php</t>
  </si>
  <si>
    <t>https://www.goldfields.com/pdf/about-us/corporate-governance/policies/2022/materials-supply-chain-stewardship-policy-statement.pdf</t>
  </si>
  <si>
    <t>See 301-1 for cyanide management representing the most potentially hazardous substance</t>
  </si>
  <si>
    <t>301-1 Materials used by weight or volume</t>
  </si>
  <si>
    <t>7,8</t>
  </si>
  <si>
    <t>Our business model, p8 – 9
Tailings storage facility management, p64</t>
  </si>
  <si>
    <t>Tailings storage facility management, p41 – 42</t>
  </si>
  <si>
    <t>301-2 Recycled input materials used</t>
  </si>
  <si>
    <t>https://www.goldfields.com/environment-tsf.php</t>
  </si>
  <si>
    <t>301-3 Reclaimed products and their packaging materials</t>
  </si>
  <si>
    <t>https://www.goldfields.com/waste-management.php</t>
  </si>
  <si>
    <t>Programmes and progress
relating to materials
stewardship</t>
  </si>
  <si>
    <t>https://www.goldfields.com/sustainability-performance.php</t>
  </si>
  <si>
    <t>Energy</t>
  </si>
  <si>
    <t>7,8,9</t>
  </si>
  <si>
    <t>1,2,4,6,7,8,9,10</t>
  </si>
  <si>
    <t>Chief Executive Officer’s report, p19 – 22
Energy and carbon management, p59 – 61</t>
  </si>
  <si>
    <t>Entire report</t>
  </si>
  <si>
    <t>– Energy and Emissions</t>
  </si>
  <si>
    <t>302-1 Energy consumption within the organization</t>
  </si>
  <si>
    <t>6,9</t>
  </si>
  <si>
    <t>EM-MM–130a.1</t>
  </si>
  <si>
    <t>Energy and carbon management, p59 – 61</t>
  </si>
  <si>
    <t>302-2 Energy consumption outside of the organization</t>
  </si>
  <si>
    <t>ESG Data – Energy</t>
  </si>
  <si>
    <t>8,9</t>
  </si>
  <si>
    <t>ESG Data – Country energy</t>
  </si>
  <si>
    <t>302-3 Energy intensity</t>
  </si>
  <si>
    <t>Gold Fields operations’ environmental performance at a glance, p5
Energy and carbon management, p33
Group and operational carbon and environmental performances, p44</t>
  </si>
  <si>
    <t>302-4 Reduction of energy consumption</t>
  </si>
  <si>
    <t>302-5 Reductions in energy requirements of products and services</t>
  </si>
  <si>
    <t>Indicator is not relevant to the product we produce – gold.</t>
  </si>
  <si>
    <t>Water and effluents</t>
  </si>
  <si>
    <t>EM-MM–140a.1
EM-MM–140a.2</t>
  </si>
  <si>
    <t>Chief Executive Officer’s report, p19 – 22
Water stewardship, p62
Risks and opportunities, p35</t>
  </si>
  <si>
    <t>Unlocking enduring value for our stakeholders, p9
Purpose-driven strategy for stakeholder value creation, p10
Human rights, p16
Investor focus on responsible mining, p20
Case study, p34, 46</t>
  </si>
  <si>
    <t>2024 highlights and performance against 2030 targets, p7
Governance, p10 – 12
Water stewardship, p35 – 39
Asset-based physical risks, p16 – 19
Country-based transition risks, p20 – 21</t>
  </si>
  <si>
    <t>https://www.goldfields.com/water-stewardship.php</t>
  </si>
  <si>
    <t>303-1 Interactions with water as a shared resource</t>
  </si>
  <si>
    <t>Water stewardship, p62</t>
  </si>
  <si>
    <t>303-2 Management of water discharge-related impacts</t>
  </si>
  <si>
    <t>303-3 Water withdrawal</t>
  </si>
  <si>
    <t>EM-MM–140a.1</t>
  </si>
  <si>
    <t>ESG Data – Water</t>
  </si>
  <si>
    <t>303-4 Water discharge</t>
  </si>
  <si>
    <t>303-5 Water consumption</t>
  </si>
  <si>
    <t>Biodiversity</t>
  </si>
  <si>
    <t>EM-MM–160a.1</t>
  </si>
  <si>
    <t>Nature, p58</t>
  </si>
  <si>
    <t>Nature, p31</t>
  </si>
  <si>
    <t>https://www.goldfields.com/environment.php</t>
  </si>
  <si>
    <t>304-1 Operational sites owned, leased, managed in, or adjacent to, protected areas and areas of high biodiversity value outside protected areas</t>
  </si>
  <si>
    <t>ESG Data – Land management and biodiversity</t>
  </si>
  <si>
    <t>2,6,7</t>
  </si>
  <si>
    <t>EM-MM–160a.3</t>
  </si>
  <si>
    <t>304-2 Significant impacts of activities, products and services on biodiversity</t>
  </si>
  <si>
    <t>6,7</t>
  </si>
  <si>
    <t>– Nature and Biodiversity</t>
  </si>
  <si>
    <t>304-3 Habitats protected or restored</t>
  </si>
  <si>
    <t>304-4 IUCN Red List species and national conservation list species with habitats in areas affected by operations</t>
  </si>
  <si>
    <t>Amount of land (owned or leased, and managed for production activities or extractive use) disturbed or rehabilitated</t>
  </si>
  <si>
    <t>The number and percentage of total sites identified as requiring biodiversity management plans according to stated criteria, and the number (percentage) of those sites with plans in place</t>
  </si>
  <si>
    <t>Emissions</t>
  </si>
  <si>
    <t>7, 8, 9</t>
  </si>
  <si>
    <t>EM-MM– 110a.2</t>
  </si>
  <si>
    <t>305-1 Direct (Scope 1) GHG emissions</t>
  </si>
  <si>
    <t>EM-MM–110a.1
EM-MM–110a.2</t>
  </si>
  <si>
    <t>305-2 Energy indirect (Scope 2) GHG emissions</t>
  </si>
  <si>
    <t>305-3 Other indirect (Scope 3) GHG emissions</t>
  </si>
  <si>
    <t>305-4 GHG emissions intensity</t>
  </si>
  <si>
    <t>– Emissions</t>
  </si>
  <si>
    <t>305-5 Reduction of GHG emissions</t>
  </si>
  <si>
    <t>ESG Data – GHG emissions</t>
  </si>
  <si>
    <t>305-6 Emissions of ozone-depleting substances (ODS)</t>
  </si>
  <si>
    <t>Not material</t>
  </si>
  <si>
    <t>305-7 Nitrogen oxides (NOx), sulfur oxides (SOx), and other significant air emissions</t>
  </si>
  <si>
    <t>EM-MM–120a.1</t>
  </si>
  <si>
    <t>Waste</t>
  </si>
  <si>
    <t>EM-MM– 150a.1</t>
  </si>
  <si>
    <t>Tailings storage facility management, p64</t>
  </si>
  <si>
    <t>ESG Data – Tailings and waste</t>
  </si>
  <si>
    <t>306-1 Waste generation and significant waste-related impacts</t>
  </si>
  <si>
    <t>306-2 Management of significant waste-related impacts</t>
  </si>
  <si>
    <t>EM-MM–150a.1
EM-MM–150a.2
EM-MM–150a.3</t>
  </si>
  <si>
    <t>– Environment</t>
  </si>
  <si>
    <t>https://www.goldfields.com/tailings-inventory-and-disclosure.php</t>
  </si>
  <si>
    <t>306-3 Waste generated</t>
  </si>
  <si>
    <t>6,8</t>
  </si>
  <si>
    <t>Environmental stewardship, p57 – 64</t>
  </si>
  <si>
    <t>306-4 Waste diverted from disposal</t>
  </si>
  <si>
    <t>306-5 Waste directed to disposal</t>
  </si>
  <si>
    <t>Total amounts of overburden rock, tailings and sludges and their associated risk</t>
  </si>
  <si>
    <t>EM-MM-150a.1</t>
  </si>
  <si>
    <t>Supplier environmental assessment</t>
  </si>
  <si>
    <t>Human rights, p13, 16, 25 – 27, 43, 50</t>
  </si>
  <si>
    <t>Human rights, p12, 14 – 19, 24, 32, 39</t>
  </si>
  <si>
    <t>https://www.goldfields.com/supplier-resources.php</t>
  </si>
  <si>
    <t>Supplier Code of Conduct</t>
  </si>
  <si>
    <t>https://www.goldfields.com/supply-chain-risk-management.php</t>
  </si>
  <si>
    <t>Supply chain risk management | SUPPLIERS | Gold Fields</t>
  </si>
  <si>
    <t>308-1 New suppliers that were screened using environmental criteria</t>
  </si>
  <si>
    <t>308-2 Negative environmental impacts in the supply chain and actions taken</t>
  </si>
  <si>
    <t>1,2,4,6</t>
  </si>
  <si>
    <t>Employment</t>
  </si>
  <si>
    <t>Business model, p8 – 9
Labour management and relations, p27, 45, 54
Our commitment to sustainable mining, p37 – 64</t>
  </si>
  <si>
    <t>401-1 New employee hires and employee turnover</t>
  </si>
  <si>
    <t>ESG Data – Hiring and turnover</t>
  </si>
  <si>
    <t>3,6</t>
  </si>
  <si>
    <t>401-2 Benefits provided to full-time employees that are not provided to temporary or part-time employees</t>
  </si>
  <si>
    <t>401-3 Parental leave</t>
  </si>
  <si>
    <t>Labor/management relations</t>
  </si>
  <si>
    <t>Leveraging culture for improved performance, p11 – 13
Human rights, p14 – 18
Investor focus on responsible mining, p20 – 21
Employees, p27 – 28, 33, 39, 45, 50, 55</t>
  </si>
  <si>
    <t>– Labour management and relations</t>
  </si>
  <si>
    <t>402-1 Minimum notice periods regarding operational changes</t>
  </si>
  <si>
    <t>Number of strikes and lockouts exceeding one week duration</t>
  </si>
  <si>
    <t>EM-MM–310a.2</t>
  </si>
  <si>
    <t>Occupational health and safety</t>
  </si>
  <si>
    <t>1,5</t>
  </si>
  <si>
    <t>Business model, p8 – 9
Chief Executive Officer's report, p19 – 22
Build a safe and respectful workplace, p38 – 45</t>
  </si>
  <si>
    <t>Respectful workplace, p11 – 13, 27 –28, 33, 39
Human rights, p14 – 18
Governance and management approach, p19
Investor focus on responsible mining, p20 – 21</t>
  </si>
  <si>
    <t>403-1 Occupational health and safety management system</t>
  </si>
  <si>
    <t>4,5</t>
  </si>
  <si>
    <t>403-2 Hazard identification, risk assessment, and incident investigation</t>
  </si>
  <si>
    <t>Build a safe and respectful workplace, p38 – 45</t>
  </si>
  <si>
    <t>403-3 Occupational health services</t>
  </si>
  <si>
    <t>403-4 Worker participation, consultation, and communication on occupational health and safety</t>
  </si>
  <si>
    <t>403-5 Worker training on occupational health and safety</t>
  </si>
  <si>
    <r>
      <rPr>
        <sz val="8"/>
        <color rgb="FF4A4A49"/>
        <rFont val="Calibri"/>
        <family val="2"/>
        <scheme val="major"/>
      </rPr>
      <t xml:space="preserve">Investor focus on responsible mining, p20 – 21
</t>
    </r>
    <r>
      <rPr>
        <b/>
        <sz val="8"/>
        <color rgb="FF4A4A49"/>
        <rFont val="Calibri"/>
        <family val="2"/>
        <scheme val="major"/>
      </rPr>
      <t>Website:</t>
    </r>
  </si>
  <si>
    <t>EM-MM–320a.1</t>
  </si>
  <si>
    <t>403-6 Promotion of worker health</t>
  </si>
  <si>
    <t>403-7 Prevention and mitigation of occupational health and safety impacts directly linked by business relationships</t>
  </si>
  <si>
    <t>403-8 Workers covered by an occupational health and safety management system</t>
  </si>
  <si>
    <t>403-9 Work-related injuries</t>
  </si>
  <si>
    <t>Respectful workplace, p11 – 13, 27 –28, 33, 39</t>
  </si>
  <si>
    <t>ESG Data – Safety (Group); Safety (operations)</t>
  </si>
  <si>
    <t>403-10 Work-related ill health</t>
  </si>
  <si>
    <t>Catastrophic risks, p35</t>
  </si>
  <si>
    <t>Human rights, p17
What mattered most to stakeholders in 2024, p34, 40, 46</t>
  </si>
  <si>
    <t>Training and education</t>
  </si>
  <si>
    <t>Our business model, p8 – 9
Our commitment to responsible mining, p37 – 64
Building a safe and respectful workplace, p38
Host community employment, p48
Employees, p8 – 9, 24, 38, 40, 43 – 44</t>
  </si>
  <si>
    <t>Human Capital</t>
  </si>
  <si>
    <t>404-1 Average hours of training per year per employee</t>
  </si>
  <si>
    <t>3,5</t>
  </si>
  <si>
    <t>404-2 Programs for upgrading employee skills and transition assistance programs</t>
  </si>
  <si>
    <t>Building a safe and respectful workplace, p38
Governments, p54 – 56</t>
  </si>
  <si>
    <t>404-3 Percentage of employees receiving regular performance and career development reviews</t>
  </si>
  <si>
    <t>https://www.goldfields.com/training-and-development.php</t>
  </si>
  <si>
    <t>Diversity and equal opportunity</t>
  </si>
  <si>
    <t>Chairpersons report, p11 – 12
Chief Executive Officer's report, p19 – 22
Building a safe and respectful workplace, p38, 44</t>
  </si>
  <si>
    <t>https://www.goldfields.com/pdf/about-us/corporate-governance/policies/2023/diversity-equity-inclusion-and-belonging-policy-statement.pdf</t>
  </si>
  <si>
    <t>405-1 Diversity of governance bodies and employees</t>
  </si>
  <si>
    <t>Chief Executive Officer's report, p19 – 22
Building a safe and respectful workplace, p38
Governments, p54 – 56
Human rights, p13, 16, 25 – 27, 43, 50</t>
  </si>
  <si>
    <t>Diversity, p5, 7, 10, 12, 13, 15, 21, 27, 32, 38, 39, 50</t>
  </si>
  <si>
    <t>405-2 Ratio of basic salary and remuneration of women to men</t>
  </si>
  <si>
    <t>Unlocking enduring value for our stakeholders, p7</t>
  </si>
  <si>
    <t>Non-discrimination</t>
  </si>
  <si>
    <t>1,2,6</t>
  </si>
  <si>
    <t>Building a safe and respectful workplace, p38, 44
Human rights, p13, 16, 25 – 27, 43, 50</t>
  </si>
  <si>
    <t>Human rights, p12, 14 – 19, 24, 32, 39
Respectful workplace, p11 – 13, 27 –28, 33, 39</t>
  </si>
  <si>
    <t>406-1 Incidents of discrimination and corrective actions taken</t>
  </si>
  <si>
    <t>https://www.goldfields.com/ethics-conduct-and-integrity.php</t>
  </si>
  <si>
    <t>Freedom of association and collective bargaining</t>
  </si>
  <si>
    <t>Building a safe and respectful workplace, p45</t>
  </si>
  <si>
    <t>407-1 Operations and suppliers in which the right to freedom of association and collective bargaining may be at risk</t>
  </si>
  <si>
    <t>1,2,3</t>
  </si>
  <si>
    <t>During 2024, there were no incidents where the rights to freedom of association and collective bargaining were at risk at any of our operations. None of our operations represents significant risks in this respect. In Gold Fields recognises and supports Our employees’ rights and freedom of association through the various wage negotiation and work practices engagement processes. Our major suppliers are checked on appointment for adherence to labour legislation.</t>
  </si>
  <si>
    <t>Child labor</t>
  </si>
  <si>
    <t>408-1 Operations and suppliers at significant risk for incidents of child labor</t>
  </si>
  <si>
    <t>https://www.goldfields.com/pdf/suppliers/introduction/values-and-code-summary-for-suppliers-and-contractors.pdf</t>
  </si>
  <si>
    <t>https://www.goldfields.com/pdf/suppliers/australia/gfa-modern-slavery-statement-2021.pdf</t>
  </si>
  <si>
    <t>During 2024, there were no incidents of child labour at any of our operations. None of our operations represents significant risks in this respect. Our HR system has built-in controls so that under-age children cannot be engaged on the payroll learnerships of children 16 years or older are permitted with the required consent in regions like Australia which has advanced programmes. Our major suppliers are checked, on appointment, for adherence to labour legislation, including the use of child labour.</t>
  </si>
  <si>
    <t>Forced or compulsory labor</t>
  </si>
  <si>
    <t xml:space="preserve"> Gold Fields Code of Conduct</t>
  </si>
  <si>
    <t>409-1 Operations and suppliers at significant risk for incidents of forced or compulsory labor</t>
  </si>
  <si>
    <t>During 2024, there were no incidents of forced labour at any of our operations. None of our operations represents significant risks in this respect. Our major suppliers are checked, on appointment, for adherence to labour legislation, including the use of forced labour.</t>
  </si>
  <si>
    <t>Security practices</t>
  </si>
  <si>
    <t>– Security</t>
  </si>
  <si>
    <t>410-1 Security personnel trained in human rights policies or procedures</t>
  </si>
  <si>
    <t>Rights of indigenous peoples</t>
  </si>
  <si>
    <t>EM-MM– 210a.2.
EM-MM– 210a.3</t>
  </si>
  <si>
    <t>Chief Executive Officer’s report, p21
Our stakeholders, p25
Material matters, p27
Risks and opportunities, p29
Host communities, p50 – 51
Governments, p53
Performance of our operations, p72, 78</t>
  </si>
  <si>
    <t>Indigenous People</t>
  </si>
  <si>
    <t>GRI 411: Rights of Indigenous Peoples 2016</t>
  </si>
  <si>
    <t>411-1 Incidents of violations involving rights of indigenous peoples</t>
  </si>
  <si>
    <t>ESG Data – Community grievances</t>
  </si>
  <si>
    <t>Local communities</t>
  </si>
  <si>
    <t>Our purpose, strategy and values, p6
Our business model, p8 – 9
Chairperson's report, p11 – 12
Chief Executive Officer's report, p21
Our stakeholders, p24 – 26
Material matters, p27
Risks and opportunities, p32 – 33, 36
Our commitment to responsible mining, p37 – 64
Performance of our operations, p74 – 75, 77
Human rights, p13, 16, 25 – 27, 43, 50</t>
  </si>
  <si>
    <t>Reflections from our Chief Executive Officer and SET Committee Chairperson, p5
Unlocking enduring value for our stakeholders, p7 – 9
Purpose-driven strategy for stakeholder value creation, p10
Human rights, p14 – 18
Understanding our stakeholders’ perceptions, p22
2024 stakeholder impact at a glance, p25, 31, 37, 43
What mattered most to stakeholders in 2024, p26 – 28, 32 – 34, 38 – 40, 44 – 46, 49 – 51, 54 – 56</t>
  </si>
  <si>
    <t>– Indigenous People</t>
  </si>
  <si>
    <t xml:space="preserve">Indirect economic impacts </t>
  </si>
  <si>
    <t>Local communities and engagement</t>
  </si>
  <si>
    <t>Human rights –</t>
  </si>
  <si>
    <t>413-1 Operations with local community engagement, impact assessments, and development programs</t>
  </si>
  <si>
    <t>2,3,4,9,10</t>
  </si>
  <si>
    <t>EM-MM–210b.1
EM-MM–210b.2</t>
  </si>
  <si>
    <t>Chairperson's report, p11 – 12
Our commitment to responsible mining, p37 – 64
Human rights, p13, 16, 25 – 27, 43, 50</t>
  </si>
  <si>
    <t>Unlocking enduring value for our stakeholders, p7 – 9
Purpose-driven strategy for stakeholder value creation, p10
Human rights, p14 – 18
Understanding our stakeholders’ perceptions, p22
2024 stakeholder impact at a glance, p25, 31, 37, 43
What mattered most to stakeholders in 2024, p26 – 28, 32 – 34, 38 – 40, 44 – 46, 49 – 51, 54 – 56</t>
  </si>
  <si>
    <t>Sustainable Development, Direct and Indirect Economic impact, Indigenous peoples</t>
  </si>
  <si>
    <t>gfl-policy-materials-supply-chain-stewardship.pdf (goldfields.com)</t>
  </si>
  <si>
    <t>gfl-policy-climate-change.pdf (goldfields.com)</t>
  </si>
  <si>
    <t>ESG Data – Education skills and capacity</t>
  </si>
  <si>
    <t>413-2 Operations with significant actual and potential negative impacts on local communities</t>
  </si>
  <si>
    <t>1, 2,3,4,9,10</t>
  </si>
  <si>
    <t>Host communities, p49, 51
Environmental stewardship, p57 – 64
Human rights, p13, 16, 25 – 27, 43, 50</t>
  </si>
  <si>
    <t>Leveraging culture for improved performance, p11 – 13
Human rights, p14 – 18
What mattered most to stakeholders in 2024, p26 – 28, 32 – 34, 38 – 40, 44 – 46, 49 – 51, 54 – 56</t>
  </si>
  <si>
    <t>MM6</t>
  </si>
  <si>
    <t>Number and description of significant disputes relating to land use, customary rights of local communities and indigenous peoples</t>
  </si>
  <si>
    <t>MM7</t>
  </si>
  <si>
    <t>The extent to which grievance mechanisms were used to resolve disputes relating to land use, customary rights of local communities and indigenous peoples, and the outcomes</t>
  </si>
  <si>
    <t>Local communities and engagement, Direct and Indirect Economic impact, Indigenous peoples, Security, Human rights</t>
  </si>
  <si>
    <t>Number (and percentage) of Company operating sites on which artisanal and small-scale mining (ASM) takes place, or adjacent to the site; the associated risks and the actions taken to manage and mitigate these risks</t>
  </si>
  <si>
    <t>1,3,5,9,10</t>
  </si>
  <si>
    <t>Human rights, p17
What mattered most to stakeholders in 2024, p39</t>
  </si>
  <si>
    <t>Refer to Gold Fields Community Relations and Stakeholder Engagement Handbook and our Community Relations and Stakeholder Engagement Guidelines, which detail our approach to ASM.</t>
  </si>
  <si>
    <t>https://www.goldfields.com/guidelines.php</t>
  </si>
  <si>
    <t>Human rights, p17</t>
  </si>
  <si>
    <t>Supplier social assessment</t>
  </si>
  <si>
    <t>Our stakeholders, p24 – 26
Our commitment to responsible mining, p37 – 64
Human rights, p13, 16, 25 – 27, 43, 50</t>
  </si>
  <si>
    <t>Unlocking enduring value for our stakeholders, p8
Human rights, p14, 16
Understanding our stakeholders’ perceptions, p22
2024 stakeholder impact at a glance, p25, 31, 37, 43
What mattered most to stakeholders in 2024, p34</t>
  </si>
  <si>
    <t>– Direct and Indirect Economic Impacts, Human Rights, Local Communities and engagement</t>
  </si>
  <si>
    <t>GRI 414: Supplier Social Assessment 2016</t>
  </si>
  <si>
    <t>414-1 New suppliers that were screened using social criteria</t>
  </si>
  <si>
    <t>414-2 Negative social impacts in the supply chain and actions taken</t>
  </si>
  <si>
    <t>This GRI Content Index</t>
  </si>
  <si>
    <t>Our commitment to responsible mining, p37 – 64
Human rights, p13, 16, 25 – 27, 43, 50</t>
  </si>
  <si>
    <r>
      <rPr>
        <b/>
        <sz val="8"/>
        <color rgb="FF4A4A49"/>
        <rFont val="Calibri"/>
        <family val="2"/>
        <scheme val="major"/>
      </rPr>
      <t xml:space="preserve">Website:
</t>
    </r>
    <r>
      <rPr>
        <sz val="8"/>
        <color rgb="FF4A4A49"/>
        <rFont val="Calibri"/>
        <family val="2"/>
        <scheme val="major"/>
      </rPr>
      <t>Supplier Code of Business Conduct</t>
    </r>
  </si>
  <si>
    <t>https://www.goldfields.com/pdf/suppliers/introduction/2023/supplier-code-of-business-conduct.pdf</t>
  </si>
  <si>
    <t>A metric has yet to be defined to assess impact on society in the supply chain. Following the monthly screening outcome of third parties, the in-country procurement teams apply their risk management process, which is informed by the outcome of the internal screening risk calculator, when engaging with suppliers during maintenance, planned engagement and contractual reviews. The SQ remains as-is.</t>
  </si>
  <si>
    <t>Public policy</t>
  </si>
  <si>
    <t>– Government and Public policy-related interaction</t>
  </si>
  <si>
    <t>GRI 415: Public Policy 2016</t>
  </si>
  <si>
    <t>415-1 Political contributions</t>
  </si>
  <si>
    <t>1,4</t>
  </si>
  <si>
    <t>Customer health and safety</t>
  </si>
  <si>
    <t>Not relevant – gold is sold directly to refineries for processing and on-selling as the final product. Gold is a benign product which has no significant health or safety impacts.</t>
  </si>
  <si>
    <t>Marketing and labeling</t>
  </si>
  <si>
    <t>GRI 417: Marketing and Labeling 2016</t>
  </si>
  <si>
    <t>Not relevant to Gold Fields as gold is sold in an unwrought form.</t>
  </si>
  <si>
    <t>Customer privacy</t>
  </si>
  <si>
    <t>GRI 418: Customer Privacy 2016</t>
  </si>
  <si>
    <t>Not relevant as Gold Fields sells its product directly to refineries in an unwrought form</t>
  </si>
  <si>
    <t>Topics in the applicable GRI Sector Standards determined as not material</t>
  </si>
  <si>
    <t>TOPIC</t>
  </si>
  <si>
    <t>[Title of GRI Sector Standard]</t>
  </si>
  <si>
    <t>[Topic]</t>
  </si>
  <si>
    <t>ICMM Social and Economic Reporting Framework Index</t>
  </si>
  <si>
    <t>Indicator requirement</t>
  </si>
  <si>
    <t>If reporting under OECD Action 13 BEPS Country-by-Country Report, companies to provide information for the fiscal year on:
a. The allocation of income, taxes, and business activities by tax jurisdiction, including:
i. Tax jurisdiction
ii. Revenues, including unrelated party, related parties
and total revenues
iii. Profit (loss) before income tax
iv. Income tax paid (on cash basis)
v. Income tax accrued – current year
vii. Stated capital
viii. Accumulated earnings
ix. Number of employees
x. Tangible assets other than cash and cash equivalents
b. List of all the constituent entities of the Multi-National Enterprise group included in each aggregation per tax jurisdiction, including:
i. Constituent entities resident in the tax jurisdiction
ii. Tax jurisdiction of organisation or incorporation if different from tax jurisdiction of residence
iii. Main business activity(ies)</t>
  </si>
  <si>
    <r>
      <rPr>
        <b/>
        <sz val="8"/>
        <color rgb="FF001D39"/>
        <rFont val="Calibri"/>
        <family val="2"/>
        <scheme val="major"/>
      </rPr>
      <t>Reporting status</t>
    </r>
    <r>
      <rPr>
        <sz val="8"/>
        <rFont val="Calibri"/>
        <family val="2"/>
        <scheme val="major"/>
      </rPr>
      <t xml:space="preserve">
a. and b. omitted
</t>
    </r>
    <r>
      <rPr>
        <b/>
        <sz val="8"/>
        <color rgb="FF001D39"/>
        <rFont val="Calibri"/>
        <family val="2"/>
        <scheme val="major"/>
      </rPr>
      <t>Explanation</t>
    </r>
    <r>
      <rPr>
        <sz val="8"/>
        <rFont val="Calibri"/>
        <family val="2"/>
        <scheme val="major"/>
      </rPr>
      <t xml:space="preserve">
2024 disclosure will be published by end 2025</t>
    </r>
  </si>
  <si>
    <t>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 This should be provided for direct employees only.</t>
  </si>
  <si>
    <t xml:space="preserve">
</t>
  </si>
  <si>
    <t xml:space="preserve">Companies to provide an overview of the training provided to their direct employees including:
a. Average hours of training per person that the organisation’s employees have undertaken during the reporting period, by gender and employee category (total number of hours of training provided to employees divided by the number of employees).
b. Average training expenditure per full time employee (total cost of training provided to employees divided by the number of employees).
c. Percentage of employees that received training (split per employee category and where relevant equality categories).
This indicator should also be disaggregated per gender and, if appropriate, ethnicity to the extent practicable based on the local operating context and what is legally permissible. </t>
  </si>
  <si>
    <t>Companies to report on the percentage of the procurement budget used for significant locations of operation that is spent on suppliers local to that operation (Such as percentage of products and services purchased locally). This information should also be disaggregated per gender e.g. to reflect women owned businesses in the local supply chain and, if appropriate, ethnicity to the extent practicable based on the local operating context and what is legally permissible.</t>
  </si>
  <si>
    <t>Companies to provide details on the range of education and skills programmes that they deploy outside of their workforce, including:
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 
b. Total investment on education and skills programme(s) (outside of workforce) split by programme area.
c. Total number of beneficiaries of education and skills programmes (disaggregated per gender and ethnicity to the extent practicable based on the local operating context and what is legally permissible).</t>
  </si>
  <si>
    <t>Companies to provide details on the range of capacity and institution programmes that they support, including:
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 (Programmes reported under this core indicator should be distinct to the programmes reported in relation to education and skills to avoid duplication of reporting.)
b. Total investment on capacity and institution programmes split by programme area.
c. Total number of beneficiaries of capacity and institution programmes (disaggregated per gender and ethnicity to the extent practicable based on their local operating context and what is legally permissible).</t>
  </si>
  <si>
    <t>Gold Field's conformance to the ICMM Mining Principles, position statements and performance expectations</t>
  </si>
  <si>
    <t>Self Assessment  for 2024 - 2026</t>
  </si>
  <si>
    <t>Introduction</t>
  </si>
  <si>
    <t>In 2022 Gold Fields published its first ICMM Performance Expectations Conformance Report for 2021-2023. As required by the ICMM, a self-assessment is to be carried out triennially, and as such this report has been prepared for the year 2024 to 2026 and outlines our conformance to the ICMM Mining Principles, Mandatory Position Statements and Performance Expectations.</t>
  </si>
  <si>
    <t>1. About Gold Fields</t>
  </si>
  <si>
    <t>Gold Fields is a globally diversified gold producer with 10 mines and projects in Australia, South Africa, Ghana, Chile, Canada and Peru. To ensure that we meet current societal expectations and create value for all stakeholders through our business activities, we are guided and committed to the charters we have instituted for our employees, communities and government, and our investors.</t>
  </si>
  <si>
    <t>2. Global Reporting Disclosures, Standards and Frameworks</t>
  </si>
  <si>
    <t>Gold Fields subscribes to a range of global sustainability indices, reporting frameworks and standards including:
•	ICMM Mining Principles, Position Statements and Performance Expectations
•	10 Principles of the United Nations Global Compact (UNGC) 
•	Global Reporting Initiative (GRI) Standards
•	World Gold Council Conflict-Free Gold Standard and Responsible Gold Mining Principles
•	Johannesburg Stock Exchange Listings Requirements
•	New York Stock Exchange Listings Requirements
•	United States Securities and Exchange Commission (SEC) 
•	Sarbanes-Oxley Act (2002).
We are committed to these reporting standards and frameworks and have integrated them in our operations for consistency and transparency in our reporting, enabling our stakeholders to make informed decisions.</t>
  </si>
  <si>
    <t>3. ICMM Mining Principles, Position Statements and Performance Expectations</t>
  </si>
  <si>
    <t>4. Validation of the Self-Assessment and Prioritization of Assets for Third-Party Validation</t>
  </si>
  <si>
    <t>* Equivalency: ‘Equivalent programmes’ are defined as having standards/ requirements and validation requirements that closely align with the scope and intent as the ICMM Performance Expectations.</t>
  </si>
  <si>
    <t>5. Mining Principles  Performance Expectations - Self Assessment</t>
  </si>
  <si>
    <r>
      <t xml:space="preserve">We have reviewed our conformance to the Mining Principles, Performance Expectations and mandatory elements of the Position Statements. Our self-assessment consists of the following elements:
</t>
    </r>
    <r>
      <rPr>
        <b/>
        <sz val="8"/>
        <color rgb="FF000000"/>
        <rFont val="Calibri"/>
        <family val="2"/>
        <scheme val="major"/>
      </rPr>
      <t xml:space="preserve">Performance Expectations: </t>
    </r>
    <r>
      <rPr>
        <sz val="8"/>
        <color rgb="FF000000"/>
        <rFont val="Calibri"/>
        <family val="2"/>
        <scheme val="major"/>
      </rPr>
      <t xml:space="preserve">Identification of the supporting Performance Expectations for each of the 10 Mining Principles and the mandatory elements of the Position Statements.
</t>
    </r>
    <r>
      <rPr>
        <b/>
        <sz val="8"/>
        <color rgb="FF000000"/>
        <rFont val="Calibri"/>
        <family val="2"/>
        <scheme val="major"/>
      </rPr>
      <t>Scope and Applicability:</t>
    </r>
    <r>
      <rPr>
        <sz val="8"/>
        <color rgb="FF000000"/>
        <rFont val="Calibri"/>
        <family val="2"/>
        <scheme val="major"/>
      </rPr>
      <t xml:space="preserve"> The assessment has been undertaken at Group (i.e., corporate) and asset for all managed gold-producing operations, which are Cerro Corona mine Peru, Tarkwa and Damang mines in Ghana , South Deep mine in South Africa, and Agnew, St Ives, Granny Smith and Gruyere  mines in Australia. It also includes assets that produce or refine minerals and metals for sale. Furthermore, the assessment is only applicable to assets that Gold Fields exercises control over financial and operating policies and practices, and excludes assets not producing saleable products , such as exploration sites, non-managed assets or operations, projects, and non-managed joint ventures .  Salares Norte is not yet compliant or certified as gold production only commenced during the course of 2024, and they have yet to reach commercial production status. Alignment to ICMM asset level requirements is in progress. 
</t>
    </r>
    <r>
      <rPr>
        <b/>
        <sz val="8"/>
        <color rgb="FF000000"/>
        <rFont val="Calibri"/>
        <family val="2"/>
        <scheme val="major"/>
      </rPr>
      <t>Description of Our Conformance:</t>
    </r>
    <r>
      <rPr>
        <sz val="8"/>
        <color rgb="FF000000"/>
        <rFont val="Calibri"/>
        <family val="2"/>
        <scheme val="major"/>
      </rPr>
      <t xml:space="preserve"> Gold Fields has in place a detailed self-assessment template and supporting database to complete the assessment and retain evidence for internal assessment and reporting purposes. Our self-assessment template and database ensure consistency between assets and allow for internal analysis and benchmarking.
</t>
    </r>
    <r>
      <rPr>
        <b/>
        <sz val="8"/>
        <color rgb="FF000000"/>
        <rFont val="Calibri"/>
        <family val="2"/>
        <scheme val="major"/>
      </rPr>
      <t xml:space="preserve">Sustainability Reporting: </t>
    </r>
    <r>
      <rPr>
        <sz val="8"/>
        <color rgb="FF000000"/>
        <rFont val="Calibri"/>
        <family val="2"/>
        <scheme val="major"/>
      </rPr>
      <t xml:space="preserve">Gold Fields produces an Integrated Annual Report, Climate Change Report, which is now Climate Change and Environmental Report and Report to Stakeholders annually. These reports are publicly disclosed, primarily on our website, along with our GRI Context Index - Sustainability Performance Report and Data Reports and other sustainability reports.
</t>
    </r>
    <r>
      <rPr>
        <b/>
        <sz val="8"/>
        <color rgb="FF000000"/>
        <rFont val="Calibri"/>
        <family val="2"/>
        <scheme val="major"/>
      </rPr>
      <t>Assessment of Conformance:</t>
    </r>
    <r>
      <rPr>
        <sz val="8"/>
        <color rgb="FF000000"/>
        <rFont val="Calibri"/>
        <family val="2"/>
        <scheme val="major"/>
      </rPr>
      <t xml:space="preserve"> In line with the ICMM Assurance and Validation Procedure, Gold Fields conformance is assessed as ‘Meets’, Partially Meets’ and ‘Does not Meet’. However, it should be noted that this report has not been assured or validated by a third-party auditor.
• Meets – Systems and/or practices related to the Performance Expectation have been implemented and there is sufficient evidence to demonstrate that the intent of the Performance Expectation is being met, however opportunities for improvement may remain.
• Partially Meets – Systems and/or practices related to meeting the intent of the Performance Expectation have been partially implemented. Gaps or weaknesses persist that may contribute to an inability to meet the intended outcome of the Performance Expectation, or insufficient verifiable evidence can be provided to demonstrate that the activity is aligned with the intent of the Performance Expectation
• Does Not Meet – Systems and/or practices required to support implementation of the substantive intent of the Performance Expectation are not in place, or are not being implemented, or cannot be evidenced.
• Improvement Opportunities: Gold Fields will work to close the gaps identified through the assessment.</t>
    </r>
  </si>
  <si>
    <t>The following tables present our self-assessment, with one table populated for each Mining Principle and the Performance Expectations for that Principle, and a second table presents an assessment of the mandatory elements of the Position Statements where applicable.</t>
  </si>
  <si>
    <t xml:space="preserve">The following key is utilised in the self assessment tables: </t>
  </si>
  <si>
    <t>Meets</t>
  </si>
  <si>
    <t xml:space="preserve">Partially meets </t>
  </si>
  <si>
    <t>Does not meet</t>
  </si>
  <si>
    <t>Not applicable</t>
  </si>
  <si>
    <t>Table 1: Gold Fields Self-Assessment of  Conformance to the ICMM Mining Principles, Position Statements and  Performance Expectations</t>
  </si>
  <si>
    <t>ICMM's Mining Principles and performance expectations</t>
  </si>
  <si>
    <t>Gold Fields' comments</t>
  </si>
  <si>
    <t>Group 
(Corporate)</t>
  </si>
  <si>
    <t>Cerro Corona</t>
  </si>
  <si>
    <t>Salares Norte</t>
  </si>
  <si>
    <t>Tarkwa</t>
  </si>
  <si>
    <t>Damang</t>
  </si>
  <si>
    <t>South Deep</t>
  </si>
  <si>
    <t>Agnew</t>
  </si>
  <si>
    <t>St Ives</t>
  </si>
  <si>
    <t>Granny Smith</t>
  </si>
  <si>
    <t>Gruyere</t>
  </si>
  <si>
    <t>External validation</t>
  </si>
  <si>
    <r>
      <t xml:space="preserve"> PRINCIPLE 1: </t>
    </r>
    <r>
      <rPr>
        <sz val="9"/>
        <color theme="0"/>
        <rFont val="Calibri"/>
        <family val="2"/>
        <scheme val="major"/>
      </rPr>
      <t>Apply ethical business practices and sound systems of corporate governance and transparency to support sustainable development.</t>
    </r>
  </si>
  <si>
    <t xml:space="preserve">1.1:  </t>
  </si>
  <si>
    <t>Establish systems to maintain compliance with applicable law</t>
  </si>
  <si>
    <t xml:space="preserve">Our strategy and approach to legal compliance is addressed in our Group Governance &amp; Compliance Framework. This is aligned with the King IV Report on Corporate Governance. Assets comply through a supporting management guideline utilising our Group Governance &amp; Compliance Portal. 
Gold Fields’ Code of Conduct and various levels of assurance programmes, including Internal Audit Plans for the Group and assets and Independent Assurance and Reviews further support implementation. These systems and processes are applied at Group (Corporate) and asset level. 
All assets are certified to ISO 14001 environmental and ISO 45001 safety management systems. These management systems include mechanisms for the identification and management of related legal compliance obligations. The systems ensure that legal requirements and related compliance obligations are accessible as required and have tracking and compliance systems. 
Salares Norte is not yet compliant or certified as gold production only commenced during the course of 2024, and they have yet to reach commercial production status. </t>
  </si>
  <si>
    <t xml:space="preserve">1.2:  </t>
  </si>
  <si>
    <t>Implement policies and practices to prevent bribery, corruption and to publicly disclose facilitation payments</t>
  </si>
  <si>
    <t xml:space="preserve">Gold Fields’ Anti-Bribery and Corruption (ABC) Framework addresses our strategy and approach to prevent bribery and corruption. Assets comply through a management guideline utilising our Group Governance &amp; Compliance Portal, which includes a dedicated Code of Conduct Gateway, ABC Policy and Group Whistle Blowing Policy. Our Code of Conduct covers internal obligations to ensure the Group’s focus on anti-bribery and corruption controls. The Code of Conduct prohibits facilitation payments and requires the reporting of bribery attempts and identification of the Political Exposed Persons.
Internal Audit and SOX Controls support verification of the implementation of these policies and practices at an asset level. 
Gold Fields disclose all payments to third parties, including business partners, governments, capital providers etc. Whilst we do support facilitation payments, any payments we do make to governments is reported in our annual Report to Stakeholders. </t>
  </si>
  <si>
    <t xml:space="preserve">1.3:  </t>
  </si>
  <si>
    <t>Implement policies and standards consistent with the ICMM policy framework</t>
  </si>
  <si>
    <t xml:space="preserve">As ICMM members, Gold Fields commit to adhering to the policy framework and being accountable for responsible mining practices. 
Gold Fields Strategy, Sustainable Development Policy Statement and related Policy Statements that guide our business and practice are aligned with the ICMM policy framework. 
Additionally, we implement and disclose our policies, guidelines, standards, and other aligned practices in our annual Integrated Annual Report, Report to Stakeholders and Climate Change Report and/or on our website. 
Gold Fields conduct  self assessment against our conformance to the ICMM Mining Principles, Position Statement and Performance Expectations and our annual non-financial assurance scope include conformance to the ICMM Subject Matters (1-5). </t>
  </si>
  <si>
    <t>Corporate externally validated (2021 - 2023  Cycle)</t>
  </si>
  <si>
    <t xml:space="preserve">1.4: </t>
  </si>
  <si>
    <t>Assign accountability for sustainability performance at the Board and/or Executive Committee level</t>
  </si>
  <si>
    <t>Gold Fields Strategy, Sustainable Development Policy Statement and related Policy Statements guidelines, standards, management approaches and other aligned practices assign accountability for sustainability performance. 
Our Board Safety, Health and Sustainable Development Committee and Social, Ethics and Transformation Committee Charters also assign accountability for sustainability performance for the Board and Executive Committee. 
We publicly disclose relevant accountabilities and responsibilities in our Integrated Annual Report and/or on our website.</t>
  </si>
  <si>
    <t>1.5:</t>
  </si>
  <si>
    <t>Disclose the value and beneficiaries of financial and in-kind political contributions whether directly or through an intermediary</t>
  </si>
  <si>
    <t xml:space="preserve">Our Group Governance &amp; Compliance Framework, Code of Conduct and management and engagement with government and related third-parties prohibits financial and in-kind political contributions, unless approved by the Board. 
Relevant financial payments are disclosed in our Annual Financial Report, Integrated Annual Report and/or Report to Stakeholders. </t>
  </si>
  <si>
    <t>PRINCIPLE 2: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</si>
  <si>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</si>
  <si>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</si>
  <si>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"Gold Fields Purpose, Vision and Strategy and our revised Values integrates sustainable development principles. Our Purpose of Creating Enduring Value Beyond Mining is to create lasting value for all our stakeholders. One of our three strategic pillars is ‘Building on our leading commitment to ESG’. Our integration of sustainable development considerations is further elaborated in our Integrated Annual Report, 
Our annual Business Planning, Strategy and Mineral Reserve and Resource Reporting processes, and decision-making processes, include sustainable development guidance and considerations. 
Gold Fields have a wide range of sustainable development related Policy Statements and guidelines. These guidelines are integral to our business planning and decision-making processes, particularly the Group Mine Closure Management Guideline. This guideline addresses key components related to both social and environmental aspects of mine closure, ensuring that we engage in meaningful consultation with authorities, our workforce, affected communities, and other relevant stakeholders. We are dedicated to making the necessary financial and technical provisions to fulfil our planned closure and post-closure commitments. Furthermore, we conduct annual reviews and updates of our closure liability estimates, incorporating both internal and external assessments.
Additionally, the Gold Fields Capital(Project) Study Guidelines which apply to new projects and major expansions during the Concept, Pre-Feasibility, and Feasibility study phases, also emphasize sustainable development considerations, including environmental, social, and stakeholder engagement aspects.</t>
  </si>
  <si>
    <t>2.2:</t>
  </si>
  <si>
    <t>Support the adoption of responsible health and safety, environmental, human rights and labour policies and practices by joint venture partners, suppliers and contractors, based  on risk</t>
  </si>
  <si>
    <t>PRINCIPLE 3: Respect human rights and the interests, cultures, customs and values of employees and communities affected by our activities</t>
  </si>
  <si>
    <t>3.1:</t>
  </si>
  <si>
    <t>Supporting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</si>
  <si>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All assets externally validated (2021 - 2023  Cycle)</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</si>
  <si>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</si>
  <si>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</si>
  <si>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Gold Fields’ Human Rights Policy commits to freedom of movement including the minimisation of involuntary resettlement, subject to fair compensation where the latter is unavoidable and in accordance with the Standards in Gold Fields’ Community Policy. We disclose progress against these commitments in our IAR and RtS. 
Additionally, Standard 6 of our Group Community Relations and Stakeholder Engagement Handbook provides guidance on good practice resettlement and our Group Enterprise Risk Management Guideline ensures resettlement and displacement is integrated as part of the strategic and operational risk management of all assets. Our Gold Fields Management (Project) Study Guidelines which apply to new projects and major expansions during the Concept, Pre-Feasibility, and Feasibility study phase, considers risk and impact assessment, mitigation and management (mitigation hierarchy) measures in Environmental and Social Impact Assessments and/or Environmental and Social Management Plans.
At an asset level the following processes are utilised should resettlement or economic displacement be unavoidable:
• Resettlement procedure
• Resettlement policy framework for economic displacement
• Resettlement Action Plan for economic and physical displacement
• Stakeholder engagement plan and records
• Compensation records
• Livelihood restoration programmes
• Grievance records
• Monitoring and evaluation records and action plans
• Resettlement considerations included in mine strategic and business plans.</t>
  </si>
  <si>
    <t>3.3:</t>
  </si>
  <si>
    <t>Implement, based on risk, a human rights and security approach consistent with the Voluntary Principles on Security and Human Rights.  This includes identifying potential and actual human rights impacts on vulnerable groups.</t>
  </si>
  <si>
    <t>Gold Fields recognises its responsibility to secure its people and assets. This requires particular attention in higher-risk operating environments, areas of relatively weak governance and areas affected by illegal mining.
As a producer of an inherently high-value and easily transportable product, there are obvious risks around the transfer of gold between our mining operations and the refineries where it is processed. Nonetheless, professional and effective security provision, particularly where this involves the actual or potential use of physical force, should not compromise the human rights of others.
Gold Fields’ Human Rights Policy includes commitments to support the Voluntary Principles on Security and Human Rights (VPSHR), and provide training and guidance for all relevant staff, including security staff and contractors. Our assets utilise the following to ensure conformance: 
• Written regional/site commitment to implement a human rights and security approach consistent with the VPSHR 
• Security-related human rights risk assessment and action plan to close identified gaps or opportunities for improvement 
• Engagement and human rights training provided to Gold Fields, private and public police or military, as applicable, security providers 
• Human rights-related background checks on Gold Fields, private and public security personnel 
• Our Australia country security staff utilise the Emergency Management Plan should a security issue occur.  
Australia country security staff are not trained or approved/directed to engage in physical security matters and instead utilise local state police, as required under state legislation, i.e. our assets may not self manage but rather utilise local state police services should the need arise at an asset level.</t>
  </si>
  <si>
    <t>3.4:</t>
  </si>
  <si>
    <t>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</si>
  <si>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3.5:</t>
  </si>
  <si>
    <t>Equitably remunerate employees with wages that equal or exceed legal requirements or represent a competitive wage within that job market (whichever is higher), and assign regular and overtime working hours within legally required limits</t>
  </si>
  <si>
    <t>3.6:</t>
  </si>
  <si>
    <t>Respect the rights, interests, aspirations, culture and natural resource-based livelihoods of Indigenous Peoples in project design, development and operation; apply the mitigation hierarchy to address adverse impacts; and deliver sustainable benefits for Indigenous Peoples</t>
  </si>
  <si>
    <t>3.7:</t>
  </si>
  <si>
    <t>Obtain agreement with affected Indigenous Peoples demonstrating their consent to anticipated impacts to their land or other rights, and setting out the terms by which impacts may occur and be managed. Where potential impacts include the relocation of Indigenous Peoples from their lands or territories, or significant impacts to their critical cultural heritage, companies will explore feasible alternatives to project design in order to avoid such impacts. If relocation and/or significant impacts on critical cultural heritage are unavoidable, companies will obtain agreement demonstrating the consent of affected Indigenous Peoples in accordance with ICMM’s Indigenous Peoples and Mining Position Statement. In any instance where agreement is not obtained, ICMM members will develop a policy or approach outlining the steps they have taken to fulfil the commitments set out in the position statement.</t>
  </si>
  <si>
    <t>Assets externally validated (2021 - 2023  Cycle)</t>
  </si>
  <si>
    <t>3.8:</t>
  </si>
  <si>
    <t>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t>
  </si>
  <si>
    <t>3.9:</t>
  </si>
  <si>
    <t xml:space="preserve"> Implement policies and practices to respect the rights and interests of all workers  and improve workforce representation in the workplace so it is more inclusive.</t>
  </si>
  <si>
    <r>
      <t>Gold Fields is committed to implementing policies and practices that respect the rights and interests of all workers while enhancing workforce representation to create a more inclusive environment. Our approach includes the following key initiatives:
•  Policy Development and Implementation: We have established comprehensive policies, including Group Diversity, Sexual Harassment, and Harassment Policies, and the Respectful workplace policy statement,  to ensure a respectful workplace for all employees.
• E-Learning and Training: We provide harassment and diversity e-learning modules and unconscious bias training for recruiting line managers to foster an inclusive culture.
• Support for Advocacy Groups: We actively sponsor women advocacy groups and engage with educational institutions to raise awareness among women about career opportunities in mining.
• Focus on Gender Representation: Gender representation is identified as a priority impact area, with specific goals and targets set to enhance diversity within our workforce. Our Group 2030 ESG Targets aim for 30% women representation in our workforce,</t>
    </r>
    <r>
      <rPr>
        <sz val="8"/>
        <color rgb="FF000000"/>
        <rFont val="Calibri"/>
        <family val="1"/>
        <scheme val="major"/>
      </rPr>
      <t xml:space="preserve"> which is 25%</t>
    </r>
    <r>
      <rPr>
        <sz val="8"/>
        <color rgb="FF000000"/>
        <rFont val="Calibri"/>
        <family val="2"/>
        <scheme val="major"/>
      </rPr>
      <t xml:space="preserve"> in 2024. Our progress is tracked through diversity key performance indicators, targets, and dashboards, which are publicly disclosed in our IAR and RtS. 
• Preferential Recruitment: We implement preferential recruitment strategies to increase representation of underrepresented groups.
• Ongoing Analysis: We conduct reviews to assess the existence of a gender pay gap and perform ethnicity and gender pay gap analyses to ensure equitable compensation practices.
• Engagement and Collaboration: We seek the participation of individuals from underrepresented groups in designing our diversity, equity, and inclusion initiatives, while also engaging majority groups as advocates for change. </t>
    </r>
  </si>
  <si>
    <t>Mandatory element of Performance Expectation 3.7</t>
  </si>
  <si>
    <t>Assessment</t>
  </si>
  <si>
    <t>Indigenous Peoples and Mining (August 2024)</t>
  </si>
  <si>
    <t>1</t>
  </si>
  <si>
    <t>Respect Indigenous Peoples’ rights by embedding measures across governance and management processes to avoid infringing Indigenous Peoples’ rights, and to adequately address potential adverse impacts to rights from mining and mining-related projects. This includes developing and implementing policy commitments and promoting cross-cultural understanding and awareness through relevant educational programmes to meet the responsibility to respect Indigenous Peoples’ rights. It also includes supporting efforts for reconciliation with Indigenous Peoples and the advancement of the exercise of their rights, where appropriate</t>
  </si>
  <si>
    <t>2</t>
  </si>
  <si>
    <t xml:space="preserve"> Carry out due diligence to identify, prevent, mitigate and account for possible adverse impacts on Indigenous Peoples’ rights. Due diligence processes should include the early and comprehensive identification of and meaningful engagement with Indigenous Peoples who may be affected by a project. The process should respect Indigenous Peoples’ right to participate in decision-making on matters that affect them and be guided by the principles of FPIC. Due diligence should also seek to prevent or mitigate potential adverse impacts on Indigenous Peoples’ rights that may be caused or contributed to by companies or directly linked to their operations, products or services by their business relationships. Due diligence should be ongoing, recognising that the risks to Indigenous Peoples’ rights may change over time as a company’s operations and/or operating context evolves.</t>
  </si>
  <si>
    <t>3</t>
  </si>
  <si>
    <t>Agree on appropriate engagement processes with potentially affected Indigenous Peoples and relevant State authorities as early as possible in project planning. This is to enable their inclusive, equitable and meaningful participation in due diligence processes and for the good faith negotiation of agreements that can demonstrate their consent. Engagement processes should be co-designed, culturally appropriate, inclusive and carried out through the procedures, protocols and governance structures of potentially affected Indigenous Peoples. Where Indigenous Peoples do not have access to the legal or other technical support necessary to participate equitably in negotiation, companies will offer them reasonable financial or other agreed-upon assistance as required</t>
  </si>
  <si>
    <t>Enable benefit sharing that reflects and is aligned with Indigenous Peoples’ aspirations for social and economic development. Benefit sharing should be equitably distributed and facilitate positive outcomes that extend beyond the life of operations</t>
  </si>
  <si>
    <t>Respect and incorporate Indigenous knowledge in collaboration with Indigenous Peoples through the design and implementation of due diligence and methods of engagement; in agreements for benefit sharing, sustainable environmental and social investment programmes; and in closure planning and execution. Respect that Indigenous Peoples have the right to maintain, control and protect their Indigenous knowledge and knowledge systems. Respect and support Indigenous cultural and intellectual property and obtain permission if collecting, storing, accessing, using and/or reusing cultural and intellectual information and knowledge.</t>
  </si>
  <si>
    <t>Respect and celebrate cultural heritage, both tangible and intangible, and the historical and ongoing spiritual connections of Indigenous Peoples to such heritage, particularly prioritising the avoidance of impacts on cultural heritage that is critical to Indigenous Peoples’ cultures or spiritual life. This includes collaborating with Indigenous Peoples to identify risks to and potential adverse impacts on cultural heritage from proposed activities and developing mitigation measures and management plans through due diligence and agreement-making. Companies will also promote, celebrate and support the revival of cultural heritage where appropriate and agreed upon by Indigenous Peoples</t>
  </si>
  <si>
    <t>This Mandatory Element is applicable to Gold Fields’ Australia region operating assets where Indigenous Peoples populations have been identified, and/or legally recognised, representing stakeholders of Gold Fields or impacted by Gold Fields operations in these regions.</t>
  </si>
  <si>
    <t>4</t>
  </si>
  <si>
    <t>5</t>
  </si>
  <si>
    <t>Address differences of opinion that arise and work to resolve disagreements. ICMM members recognise that achieving agreement and demonstrating such consent, can enable long-term relationships based on mutual respect, trust and benefit. Hence, ICMM members will start from the position that a proposed project or activity should proceed with agreement as outlined in Commitment 4. Recognising that there may be circumstances in which agreement is not obtained, this Position Statement sets out the process that ICMM members will take in this instance. ICMM members will develop a policy or approach outlining the steps they have taken to fulfil these commitments where agreement is not obtained. See Explanatory Note: Commitment 5 (Individual, Asset and Corporate level</t>
  </si>
  <si>
    <t>9</t>
  </si>
  <si>
    <t>Provide, or cooperate in, remediation where a company’s activities are found to have caused or contributed to infringement of the rights of Indigenous Peoples. Companies will establish or participate in, and make available, effective grievance mechanisms (including, where appropriate, independent mechanisms) to resolve disagreements and facilitate remediation.</t>
  </si>
  <si>
    <t>Mandatory element of Performance Expectation 3.9</t>
  </si>
  <si>
    <t>Diversity, Equity and Inclusion Position Statement (June 2023)</t>
  </si>
  <si>
    <r>
      <rPr>
        <b/>
        <sz val="8"/>
        <rFont val="Calibri"/>
        <family val="2"/>
        <scheme val="major"/>
      </rPr>
      <t xml:space="preserve">Accelerate Action: </t>
    </r>
    <r>
      <rPr>
        <sz val="8"/>
        <rFont val="Calibri"/>
        <family val="2"/>
        <scheme val="major"/>
      </rPr>
      <t xml:space="preserve">In addition to our existing individual and collective actions, we will develop a roadmap for diversity, equity and inclusion that accelerates efforts to eliminate harmful behaviours from our workplaces and communities. The roadmap will outline the proximity and direction of our ambition, setting out key milestones to achieving our goals (see below). It will support the development and execution of actions that will contribute to positive social change. The roadmap will include the development of tools and resources and expand the scope of our already strong physical health and safety practices to address psychological wellbeing. </t>
    </r>
  </si>
  <si>
    <r>
      <rPr>
        <b/>
        <sz val="8"/>
        <rFont val="Calibri"/>
        <family val="2"/>
        <scheme val="major"/>
      </rPr>
      <t>Set Goals:</t>
    </r>
    <r>
      <rPr>
        <sz val="8"/>
        <rFont val="Calibri"/>
        <family val="2"/>
        <scheme val="major"/>
      </rPr>
      <t xml:space="preserve"> We will set company goals, relevant to our operating contexts, to eliminate all forms of harassment and discriminatory behaviours, and improve diversity, equity and inclusion. Further, we will agree on a collective goal or goals aimed at creating workplaces and communities that better reflect the aspirations of society for diversity and inclusion. Recognising the many contextual and  operating differences of our membership, these goals will focus on the systematic barriers to diversity, equity and inclusion that exist across the mining and metals industry. They will help drive and demonstrate progress. Further, we commit to revising the goals as they are met in order to not only to sustain, but to drive ongoing progress. </t>
    </r>
  </si>
  <si>
    <r>
      <rPr>
        <b/>
        <sz val="8"/>
        <rFont val="Calibri"/>
        <family val="2"/>
        <scheme val="major"/>
      </rPr>
      <t>Increase Transparency:</t>
    </r>
    <r>
      <rPr>
        <sz val="8"/>
        <rFont val="Calibri"/>
        <family val="2"/>
        <scheme val="major"/>
      </rPr>
      <t xml:space="preserve"> We will disclose our aggregated performance against our goals, such that it contributes to an appropriate depiction of mining’s impact, in accordance with the ICMM Social and Economic Reporting Framework, disaggregating data by gender and ethnicity where possible. 1 In doing so, we will identify and report on areas in 
which we are not sufficiently progressing and ensure there is continued focus on them until we fulfil our commitment. This includes embedding objectives for diversity, equity, and inclusion into employee engagement, stakeholder consultation, reporting frameworks, and monitoring and evaluating our progress.</t>
    </r>
  </si>
  <si>
    <r>
      <rPr>
        <b/>
        <sz val="8"/>
        <rFont val="Calibri"/>
        <family val="2"/>
        <scheme val="major"/>
      </rPr>
      <t xml:space="preserve">Collaborate for Greater Effect: </t>
    </r>
    <r>
      <rPr>
        <sz val="8"/>
        <rFont val="Calibri"/>
        <family val="1"/>
        <scheme val="major"/>
      </rPr>
      <t>We will seek the participation of people from underrepresented groups in the design of the actions set out above, as well as engaging majority groups as advocates.  By working together as members and with industry associations, governments, communities, investors and others we will help find solutions to these pervasive challenges and contribute to broader industry and social cultural change.</t>
    </r>
  </si>
  <si>
    <t>PRINCIPLE 4: Implement effective risk-management strategies and systems based on sound science, and which account for stakeholder perceptions of risk.</t>
  </si>
  <si>
    <t>4.1:</t>
  </si>
  <si>
    <t>Assess environmental and social risks and opportunities of new projects and of significant changes to existing operations in consultation with interested and affected stakeholders, and publicly disclose assessment results</t>
  </si>
  <si>
    <t xml:space="preserve">4.2:  </t>
  </si>
  <si>
    <t>Undertake risk-based due diligence on conflict and human rights that aligns with the OECD Due Diligence Guidance on Conflict- Affected and High Risk Areas, when operating in, or sourcing from, a conflict-affected or high risk area</t>
  </si>
  <si>
    <t>Our commitment to human rights is publicly disclosed in our Integrated Annual Report (IAR), Report to Stakeholders (RtS) and on our website.
Gold Fields commit to support the Voluntary Principles on Security and Human Rights. We have a Group Policy Statement: Human Rights. Gold Fields Group have identified Human Rights salient issues, and associated Bowtie’s for management which are reviewed and updated annually. 
Gold Fields only uses London Bullion Market Association (LBMA)  certified refineries (who we sell our products to other third-parties). All refineries participate in the Responsible Sourcing Programme, which aims to ensure that gold sourcing (and refining) is conflict free gold, or part of the LBMA Good Delivery Refiners are free from ‘threat financing’.
Gold Fields implements initiatives such as human rights training, and a due diligence tool for all assets to undertake a human rights due diligence assessment. These initiatives are focused on addressing relevant issues such as resettlement, artisanal and small-scale mining, Indigenous peoples, and gender equality. To ensure responsible practices throughout our operations, we conduct monthly screenings of all business partners in our supply chain based on predefined risk metrics, including human rights considerations.
Additionally, as part of supply chain and vendor engagement processes  we utilise an interactive third-party due diligence gateway where we undertake a screening and risk assessment (3rd Party Vendor Screening Risk Calculator (3SRC), which includes as assessment of legal standings, materiality risk analysis, spend analysis, risk considerations such as legal exposure, exclusion or other listings, political exposure, special interest entity or person, adverse media scans, etc The assessment will also determine potential human risks, issues or exposure (Dow Jones assessment which triggers an additional Integrity Check if required).  If a risk cannot be effectively mitigated, Gold Fields will refrain from entering into a business relationship. This proactive approach underscores our commitment to ethical practices and responsible sourcing within our supply chain.</t>
  </si>
  <si>
    <t xml:space="preserve">4.3:  </t>
  </si>
  <si>
    <t>Implement risk-based controls to avoid/prevent, minimise, mitigate and/or remedy health, safety and environmental impacts to workers, local communities, cultural heritage and the natural environment, based upon a recognised international standard or management system</t>
  </si>
  <si>
    <t>Our Group Policy Statements for Sustainable Development, Environment, Climate Change, Group Diversity, Occupational Health and Safety, Risk Management, Stakeholder Relationships and Engagement, and Water Stewardship commit us to appropriate environmental and social risk identification and management. 
The Gold Fields Group Enterprise Risk Management Guideline identifies and tracks the implementation of risk-based controls aimed at preventing, minimizing, mitigating, and remedying health, safety, and environmental impacts on workers, local communities, cultural heritage, and the natural environment. Our guideline is aligned with ISO 31000 - International Guideline on Risk Management and is applicable to the entire Group and all its assets.
All assets and countries maintain strategic and operational risk registers, which are reviewed and updated quarterly as appropriate. Furthermore, all assets are certified under ISO 14001 for environmental management and ISO 45001 for safety management. These systems are designed to identify and assess risks, develop risk mitigation and management plans, and establish associated procedures for implementation and follow-up.These risk assessment and risk mitigation plans address impacts related to noise management and air quality (e.g. dust suppression) where appropriate. 
Our Capital Study (Projects) guidelines couped with the Gold Fields Community relations and stakeholder engagement handbook ensure coverage of potential risks and associated mitigation such as heritage disturbance, in-migration or host community impact and changes through conducting ongoing Social Impact assessments (SIA) (as noted in" Standard 5 : Assess and manage social impacts" of the Community relations handbook) , and environmental impacts and risks related to water, land, biodiversity (nature), air quality (dust) and noise . 
Additionally, Gold Fields actively engages with local stakeholders during project assessment processes. As part of this commitment, we conduct archaeological and heritage surveys to identify potential sensitive sites or locations. Each of our assets is equipped with 'disturbance permits'—which may have different names depending on the asset—ensuring that an internal review and assessment process is completed before any new site or area can be disturbed due to mining activities. This process effectively addresses 'chance find' risks, allowing us to implement appropriate procedures and safeguards to protect cultural heritage throughout our operations.</t>
  </si>
  <si>
    <t xml:space="preserve">4.4: </t>
  </si>
  <si>
    <t>Develop, maintain and test emergency response plans. Where risks to external stakeholders are significant, this should be in collaboration with potentially affected stakeholders and consistent with established industry good practice</t>
  </si>
  <si>
    <t>PRINCIPLE 5: Pursue continual improvement in the health and safety performance with the ultimate goal of zero harm.</t>
  </si>
  <si>
    <t>5.1:</t>
  </si>
  <si>
    <t>Implement practices aimed at continually improving workplace physical and psychological health and safety, and monitor performance for the elimination of workplace fatalities, serious injuries and prevention of occupational diseases, based upon recognised international standard or management system</t>
  </si>
  <si>
    <t>5.2:</t>
  </si>
  <si>
    <t>Provide workers with training in accordance with their responsibilities for physical and psychological  health and safety, and implement health surveillance and risk-based monitoring programmes based on occupational exposures</t>
  </si>
  <si>
    <t>5.3:</t>
  </si>
  <si>
    <t xml:space="preserve"> Safeguard the health of workers against exposure to diesel particulate matter (DPM) emissions in all underground mining operations by implementing a comprehensive DPM management programme. </t>
  </si>
  <si>
    <t>Gold Fields manages occupational health and wellbeing through our  Critical Control Management (CCM)  approach and Occupational Health Strategic Framework. 
As part of our Health and Safety management, we assess and manage risk associated with worker exposure to diesel particulate matter (DPM). This exposure risk occurs at our underground mining operations. All of our underground mining operations have dedicated strategies in place to mitigate potential exposure to DPM. These strategies are comprehensive seeking to control emissions at their source, limit transmission and reduce exposures. These controls cover the use of filtration and low emission diesel, diligent maintenance regimes, correct operator behaviour, procurement of the correct specification of engines and consideration of enclosed cabins whilst also ensuring that our primary and secondary ventilation is operating according to design specifications. The effectiveness of our strategies is monitored through a rigorous sampling program where any exceedances of Occupational Exposure Limits are subject to investigations with associated corrective actions. From a governance perspective, key performance indicators on DPM exposure management is reported routinely to our Executive Committee and the Board.</t>
  </si>
  <si>
    <t>PRINCIPLE 6: Pursue continual improvement in environmental performance issues, such as water stewardship, energy use and climate change.</t>
  </si>
  <si>
    <t>6.1:</t>
  </si>
  <si>
    <t>Plan and design for closure in consultation with relevant authorities and stakeholders, implement measures to address closure-related environmental and social aspects, and make financial provision to enable agreed closure and post-closure commitments to be realised</t>
  </si>
  <si>
    <t>6.2:</t>
  </si>
  <si>
    <t xml:space="preserve">Implement water stewardship practices that provide for strong and transparent water governance, effective and efficient management of water at operations, and collaboration with stakeholders at a catchment level to achieve responsible and sustainable water use. </t>
  </si>
  <si>
    <t xml:space="preserve">Access to water is a fundamental human right and a vital resource for Gold Fields’ mining and ore processing activities. We share water with the communities and other industries near our operations, making responsible water stewardship crucial for our licence to operate and achieving our long-term business objectives. This is particularly important as three of the countries where we operate i.e. Australia, South Africa and Chile are water stressed. Furthermore, climate change impacts our operations and communities through severe rainfall, shifts in rainfall patterns and prolonged droughts. Gold Fields is committed to sustainable water management to ensure the availability and quality of water for our operations, host communities and ecosystems.  We focus on minimising water use, preventing pollution and enhancing water efficiency across all our operations.
Our main stakeholders in water stewardship are:
• Host communities, who expect environmental resilience and the mitigation of adverse environmental impacts, as well as social investments like water stewardship projects to ensure sustainable water use
• Governments, who expect compliance with all relevant legislation and regulations
• Capital providers, who expect progress on our key ESG priorities
• Other industries in our catchments, who expect who expect collaboration on water management initiatives, sustainable resource usage and shared responsibility in maintaining water quality and availability
We engage with these stakeholders through regular consultations, collaborative initiatives and transparent reporting to address water-related challenges and opportunities.
Additionally, our Environmental, social and governance (ESG) targets, includes a 2030 target to reduce freshwater withdrawal by 45% from the 2018 baseline of 14.5GL to 8GL, and recycling or reusing 80% of total water used and we report progress against these targets as part of our annual results reporting each year.
Our approach is guided by the Group’s 2030 Water Stewardship Framework. All operations have updated water management and efficiency while enhancing engagement with catchment stakeholders to create enduring value beyond mining. It consists of the following pillars:
• Climate adaptation and preparedness: identifying and understanding our vulnerability to drought and flooding
• Water efficiency: continuously monitoring and optimising water use across all operations
• Protecting water quality: minimising pollution discharge into natural environments
• Catchment management: managing the impact of our operations on host and collaborating with stakeholders to address common challenges and identify opportunities Effectiveness of management actions
We measure the effectiveness of our water stewardship actions through:
• Regularly assessing water quality to ensure compliance with environmental standards
• Collecting and incorporating feedback from stakeholders
• Tracking water use intensity and efficiency improvements
The above is further supported by our Water Stewardship Policy Statement, Sustainable Development Policy, Environmental Policy Statement and Climate Change  Policy Statement. </t>
  </si>
  <si>
    <t>6.3:</t>
  </si>
  <si>
    <t>Design, construct, operate, monitor and decommission tailings disposal/storage facilities using comprehensive, risk-based management and governance practices in line with internationally recognised good practice, to minimise the risk of catastrophic failure</t>
  </si>
  <si>
    <t>As an ICMM member Gold Fields is committed to implementing the 77 requirements of the  GISTM developed by the  Principles for Responsible Investment (PRI), ICMM, and United Nations Environmental Programme (UNEP). The ICMM has allowed for a three-year implementation period (August 2023) for Extreme and Very high-consequence facilities and two additional years for other facilities (August 2025). In addition, all tailings storage facilities (TSFs) that are not in a state of safe closure must show conformance with the GISTM by August 2025.
Implementing the GISTM is a journey, and it is an important step toward raising the bar with respect to tailings management. Even if full conformance cannot be demonstrated by the established conformance deadlines by Gold Fields or our peers, we believe it is important to recognise the industry's journey to implement the GISTM and the enhancements being made, now and into the future. 
Progress on this journey includes:
• Tailings Management Standard: Gold Fields developed and implemented a new Tailings Management Standard that addresses the many technical and governance aspects of tailings management.
• Governance Updates: Our Tailings Management Governance Framework, finalised in March 2023, aligns with the GISTM and details the roles, responsibilities and accountabilities for tailings management. Executives have been appointed in each of our four regions to fulfil the role of Accountable Executive as required by the GISTM. In addition, Gold Fields has appointed Responsible Tailings Facility Engineers (RTFEs) at all of its operations.
• Education and Training: A series of informational sessions were held throughout 2022 that included overviews for senior management, targeted sessions for specific focus areas (e.g. human resources, legal) and detailed mandatory sessions for employees that have a key role in tailings management at our active operations and legacy sites on the requirements of the GISTM.
• Systematic Third-party Review: The GISTM requires ITRBs to be in-place for TSFs with consequence classifications of ‘Extreme’ or ‘Very High’, and senior independent technical review for all other TSFs. From 2006, Gold Fields previously established an ITRB for Cerro Corona. In 2022, an additional ITRB was implemented for Tarkwa. The ITRBs meet on a minimum annual basis.
• Gold Fields met the requirements of our ICMM commitment requiring all high-priority TSFs to conform with the GISTM by August 2023. The results for both Tarkwa and Cerro Corona were disclosed in August 2023 and are available on our website. During 2024, we further strengthened our tailings governance by appointing an independent consultancy to conduct operational and governance reviews of the Group’s 37 TSFs every three years. The mandate included an operational audit and governance review of all TSFs owned, operated and managed. The audit included a review and gap analysis against the Group’s new Tailings Management Standard.
• Conformance Protocols for the GISTM and Tailings Management Good Practice Guide: Gold Fields is committed to implementing the GISTM across our facilities and welcomes the Conformance Protocols for the Standard as a vital tool to help demonstrate our conformance.
Experts from across our company collaborated to develop ICMM's Tailings Management Good Practice Guide, which provides comprehensive guidance on good governance and engineering practices. The Guide will support continual improvement in tailings management across the industry.
The teams at Cerro Corona and Tarkwa spent the last three years working diligently to conform with the GISTM requirements. It is important to note that all significant dam safety and environmental-related requirements were identified, addressed and effectively managed. Gold Fields identified areas for further improvement, particularly in community engagement and consultation and addressing human rights risks with respect to emergency response and preparedness. These gaps will be addressed over the next 18 to 24 months.  
The 2024 GISTM disclosure reports for both Cerro Corona and Tarkwa are available on our website. 
Work is underway to conduct self-assessments for the lower consequence classification facilities at our other mines, due for GISTM conformance by August 2025.</t>
  </si>
  <si>
    <t>6.4:</t>
  </si>
  <si>
    <t>Apply the mitigation hierarchy to prevent pollution, manage releases and waste, and address potential impacts on human health and the environment</t>
  </si>
  <si>
    <t>6.5:</t>
  </si>
  <si>
    <r>
      <t>Implement measures to improve energy efficiency and contribute to a low-carbon future, and report the outcomes based on internationally recognised protocols for measuring CO</t>
    </r>
    <r>
      <rPr>
        <b/>
        <vertAlign val="subscript"/>
        <sz val="8"/>
        <color rgb="FF000000"/>
        <rFont val="Calibri"/>
        <family val="2"/>
        <scheme val="major"/>
      </rPr>
      <t>2</t>
    </r>
    <r>
      <rPr>
        <b/>
        <sz val="8"/>
        <color rgb="FF000000"/>
        <rFont val="Calibri"/>
        <family val="2"/>
        <scheme val="major"/>
      </rPr>
      <t xml:space="preserve"> equivalent (GHG) emissions</t>
    </r>
  </si>
  <si>
    <t>Mandatory element of Performance Expectation 6.2</t>
  </si>
  <si>
    <t>Water Stewardship (January 2017)</t>
  </si>
  <si>
    <r>
      <rPr>
        <b/>
        <sz val="8"/>
        <rFont val="Calibri"/>
        <family val="2"/>
        <scheme val="major"/>
      </rPr>
      <t xml:space="preserve"> Apply strong and transparent corporate water governance:</t>
    </r>
    <r>
      <rPr>
        <sz val="8"/>
        <rFont val="Calibri"/>
        <family val="2"/>
        <scheme val="major"/>
      </rPr>
      <t xml:space="preserve">
• Publicly disclose the company’s approach to water stewardship
•  Allocate clear responsibilities and accountabilities for water – from board and corporate to site levels
•  Integrate water considerations in business planning – including company strategy, life of asset and investment planning
•  Publicly report company water performance, material risks, opportunities and management response using consistent industry metrics and recognised approaches
</t>
    </r>
    <r>
      <rPr>
        <i/>
        <sz val="8"/>
        <rFont val="Calibri"/>
        <family val="2"/>
        <scheme val="major"/>
      </rPr>
      <t xml:space="preserve">Applicable at Corporate Level </t>
    </r>
  </si>
  <si>
    <t>Gold Fields have a Group Policy Statement: Water Stewardship that commits to implement water stewardship practices that provide for strong and transparent water governance, effective and efficient management of water at operations, and collaboration with stakeholders at a catchment level to achieve responsible and sustainable water use. Our Integrated Annual Report and Water Stewardship management approach (on our website) document our approach and progress to our commitments.</t>
  </si>
  <si>
    <r>
      <rPr>
        <b/>
        <sz val="8"/>
        <rFont val="Calibri"/>
        <family val="2"/>
        <scheme val="major"/>
      </rPr>
      <t>Manage water at operations effectively:</t>
    </r>
    <r>
      <rPr>
        <sz val="8"/>
        <rFont val="Calibri"/>
        <family val="2"/>
        <scheme val="major"/>
      </rPr>
      <t xml:space="preserve">
• Maintain a water balance and understand how it relates to the cumulative impact of other users
• Set context-relevant water targets or objectives for sites with material water-related risks
• Proactively manage water quantity and quality to reduce potential socio-environmental impacts and realise opportunities
• Ensure all employees have access to clean drinking water, gender-appropriate sanitation facilities and hygiene at their workplace
</t>
    </r>
    <r>
      <rPr>
        <i/>
        <sz val="8"/>
        <rFont val="Calibri"/>
        <family val="2"/>
        <scheme val="major"/>
      </rPr>
      <t xml:space="preserve">Applicable at Asset Level </t>
    </r>
  </si>
  <si>
    <r>
      <rPr>
        <b/>
        <sz val="8"/>
        <rFont val="Calibri"/>
        <family val="2"/>
        <scheme val="major"/>
      </rPr>
      <t>Collaborate to achieve responsible and sustainable water use:</t>
    </r>
    <r>
      <rPr>
        <sz val="8"/>
        <rFont val="Calibri"/>
        <family val="2"/>
        <scheme val="major"/>
      </rPr>
      <t xml:space="preserve">
• Identify, evaluate, and respond to catchment-level water-related risks and opportunities
•  Identify and engage proactively and inclusively with stakeholders that may influence or be affected by a site’s water use and discharge
•  Actively engage on external water governance issues, with governments, local authorities and other stakeholders, to support predictable, consistent and effective regulation that underpins integrated water resource management. This commitment can be applied individually or collectively and validation is at the discretion of the member
•  Support water stewardship initiatives that promote better water use, effective catchment management and contribute to improved water security and sanitation. This commitment can be applied individually or collectively and validation is at the discretion of the member.
</t>
    </r>
    <r>
      <rPr>
        <i/>
        <sz val="8"/>
        <rFont val="Calibri"/>
        <family val="2"/>
        <scheme val="major"/>
      </rPr>
      <t xml:space="preserve">
Applicable at Asset Level </t>
    </r>
  </si>
  <si>
    <t>Mandatory element of Performance Expectation 6.3</t>
  </si>
  <si>
    <t>Mandatory Element: Tailings Governance (December 2016)</t>
  </si>
  <si>
    <t>Accountability, responsibility and competency: Accountabilities, responsibilities and associated competencies are defined to support appropriate identification and management of TSF risks
•  Accountability for the overall governance of tailings facilities resides with the owners and operators
•  Organisational structures and roles are established to support management of TSF risks and governance accountability
•  Communication processes are maintained to ensure that personnel understand their responsibilities. Training is conducted to maintain currency of knowledge and skills
•  Role competency and experience requirements are defined for critical roles within the established organizational structures</t>
  </si>
  <si>
    <t>Planning and resourcing: The financial and human resources needed to support continued TSF management and governance are maintained throughout a facility’s life cycle
•  TSF operating and capital costs, and human resource needs, are included in relevant business planning processes
•  Resources necessary to implement and maintain activities within this governance framework are provided</t>
  </si>
  <si>
    <t>Risk management: Risk management associated with TSFs includes risk identification, an appropriate control regime and the verification of control performance
•  Risk controls and their associated verification activities are identified based on failure modes and their associated consequences and evaluated on a TSF specific basis considering all phases of the TSF life cycle
•  Suitably qualified and experienced experts are involved in TSF risk identification and analysis, as well as in the development and review of effectiveness of the associated controls
•  Performance criteria are established for risk controls and their associated monitoring, internal reporting and verification activities</t>
  </si>
  <si>
    <t>Change management: Risks associated with potential changes are assessed, controlled and communicated to avoid inadvertently compromising TSF integrity
•  Processes are applied that involve the identification, assessment, control and communication of risks to TSF integrity arising from both internally driven and externally driven change, to avoid introducing uncertain, unacceptable, and/ or unmanaged risks
•  Documents and records that support TSF planning, design, construction, operation, surveillance, management and governance are maintained and kept suitably current and accessible</t>
  </si>
  <si>
    <t>Emergency preparedness &amp; response: Processes are in place to recognize and respond to impending failure of TSFs and mitigate the potential impacts arising from a potentially catastrophic failure
•  Action thresholds and their corresponding response to early warning signs of potential catastrophic failure are established
•  Emergency preparedness and response plans are established commensurate with potential failure consequences. Such plans specify roles, responsibilities and communication procedures
•  Emergency preparedness and response plans are periodically tested</t>
  </si>
  <si>
    <t>6</t>
  </si>
  <si>
    <t>Review &amp; assurance: Internal and external review and assurance processes are in place so that controls for TSF risks can be comprehensively assessed and continually improved
•  Internal performance monitoring and inspections and internal and external reviews and assurance are conducted commensurate with consequences of TSF failure to evaluate and to continually improve the effectiveness of risk controls
•  Outcomes and actions arising from TSF review and assurance processes are recorded, reviewed, closed-out and communicated
•  Performance of risk management programs for TSFs is reported to executive management on a regular basis</t>
  </si>
  <si>
    <t>Mandatory element of Performance Expectation 6.4</t>
  </si>
  <si>
    <t>Mandatory Element Mercury Risk Management (February 2009)</t>
  </si>
  <si>
    <t>Not open any mines designed to produce mercury as the primary product</t>
  </si>
  <si>
    <t>Apply materials stewardship to promote the responsible management of the mercury produced from ICMM members’ operations including that which naturally occurs in our products</t>
  </si>
  <si>
    <t>Identify and quantify point source mercury air emissions from our operations and minimize them through the application of cost effective best available technology, using a risk based approach</t>
  </si>
  <si>
    <r>
      <t xml:space="preserve">Report significant point source mercury emissions from our operations consistent with our commitment to report in accordance with the GRI framework
</t>
    </r>
    <r>
      <rPr>
        <i/>
        <sz val="8"/>
        <rFont val="Calibri"/>
        <family val="2"/>
        <scheme val="major"/>
      </rPr>
      <t xml:space="preserve">
Applicable at Corporate level</t>
    </r>
    <r>
      <rPr>
        <sz val="8"/>
        <rFont val="Calibri"/>
        <family val="2"/>
        <scheme val="major"/>
      </rPr>
      <t xml:space="preserve"> </t>
    </r>
  </si>
  <si>
    <t>Mandatory element of Performance Expectation 6.5</t>
  </si>
  <si>
    <t>Mandatory Element: Climate Change Position Statement (October 2021)</t>
  </si>
  <si>
    <r>
      <rPr>
        <b/>
        <sz val="8"/>
        <rFont val="Calibri"/>
        <family val="2"/>
        <scheme val="major"/>
      </rPr>
      <t xml:space="preserve">Setting Scope 1 and 2 targets: </t>
    </r>
    <r>
      <rPr>
        <sz val="8"/>
        <rFont val="Calibri"/>
        <family val="2"/>
        <scheme val="major"/>
      </rPr>
      <t xml:space="preserve">We will build clear pathways to achieving net zero1 Scope 1 and 2 GHG emissions by 2050 or sooner, through meaningful short and/or medium-term targets. </t>
    </r>
  </si>
  <si>
    <r>
      <rPr>
        <b/>
        <sz val="8"/>
        <rFont val="Calibri"/>
        <family val="2"/>
        <scheme val="major"/>
      </rPr>
      <t xml:space="preserve">Accelerating action on Scope 3 GHG emissions: </t>
    </r>
    <r>
      <rPr>
        <sz val="8"/>
        <rFont val="Calibri"/>
        <family val="2"/>
        <scheme val="major"/>
      </rPr>
      <t>We recognise that Scope 3 is critical to minimising our overall impact and we will set Scope 3 targets, if not by the end of 2023, as soon as possible. Although all Scope 3 action depends on the combined efforts of producers, suppliers and customers, some commodities face greater technological and collaborative barriers than others. We will play a leading role in overcoming these barriers and advancing partnerships that enable credible target setting and emission reductions across value chains</t>
    </r>
  </si>
  <si>
    <r>
      <rPr>
        <b/>
        <sz val="8"/>
        <rFont val="Calibri"/>
        <family val="2"/>
        <scheme val="major"/>
      </rPr>
      <t>Covering all material sources:</t>
    </r>
    <r>
      <rPr>
        <sz val="8"/>
        <rFont val="Calibri"/>
        <family val="2"/>
        <scheme val="major"/>
      </rPr>
      <t xml:space="preserve"> Our targets will cover all material sources of emissions, aligning to the GHG Protocol definition of organisational boundaries and materiality</t>
    </r>
  </si>
  <si>
    <r>
      <rPr>
        <b/>
        <sz val="8"/>
        <rFont val="Calibri"/>
        <family val="2"/>
        <scheme val="major"/>
      </rPr>
      <t xml:space="preserve">Focusing on absolute reductions: </t>
    </r>
    <r>
      <rPr>
        <sz val="8"/>
        <rFont val="Calibri"/>
        <family val="2"/>
        <scheme val="major"/>
      </rPr>
      <t xml:space="preserve">For some operations, intensity rather than absolute targets may be more appropriate in the short and medium term. Where intensity targets are used, we will disclose the corresponding absolute increase or decrease in GHG emissions. </t>
    </r>
  </si>
  <si>
    <r>
      <rPr>
        <b/>
        <sz val="8"/>
        <rFont val="Calibri"/>
        <family val="2"/>
        <scheme val="major"/>
      </rPr>
      <t>Applying robust methodologies:</t>
    </r>
    <r>
      <rPr>
        <sz val="8"/>
        <rFont val="Calibri"/>
        <family val="2"/>
        <scheme val="major"/>
      </rPr>
      <t xml:space="preserve"> We will use target setting methodologies that are aligned with the ambitions of the Paris Agreement and disclose in detail the assumptions we use.</t>
    </r>
  </si>
  <si>
    <r>
      <rPr>
        <b/>
        <sz val="8"/>
        <rFont val="Calibri"/>
        <family val="2"/>
        <scheme val="major"/>
      </rPr>
      <t>Integrating climate change in decision-making:</t>
    </r>
    <r>
      <rPr>
        <sz val="8"/>
        <rFont val="Calibri"/>
        <family val="2"/>
        <scheme val="major"/>
      </rPr>
      <t xml:space="preserve"> Implement governance, engagement and disclosure processes to ensure climate change risks and opportunities are considered in business decision making.</t>
    </r>
  </si>
  <si>
    <t>7</t>
  </si>
  <si>
    <r>
      <rPr>
        <b/>
        <sz val="8"/>
        <rFont val="Calibri"/>
        <family val="2"/>
        <scheme val="major"/>
      </rPr>
      <t>Adaptation and Mitigation:</t>
    </r>
    <r>
      <rPr>
        <sz val="8"/>
        <rFont val="Calibri"/>
        <family val="2"/>
        <scheme val="major"/>
      </rPr>
      <t xml:space="preserve"> Advance operational level adaptation and mitigation solutions that can support the net zero goal, taking in consideration local opportunities and challenges.</t>
    </r>
  </si>
  <si>
    <t>8</t>
  </si>
  <si>
    <r>
      <rPr>
        <b/>
        <sz val="8"/>
        <rFont val="Calibri"/>
        <family val="2"/>
        <scheme val="major"/>
      </rPr>
      <t xml:space="preserve">Supporting community resilience: </t>
    </r>
    <r>
      <rPr>
        <sz val="8"/>
        <rFont val="Calibri"/>
        <family val="2"/>
        <scheme val="major"/>
      </rPr>
      <t>Engage with host communities on our shared climate change risks and opportunities and help host communities understand how they can adapt to the physical impact of climate change.</t>
    </r>
  </si>
  <si>
    <r>
      <rPr>
        <b/>
        <sz val="8"/>
        <rFont val="Calibri"/>
        <family val="2"/>
        <scheme val="major"/>
      </rPr>
      <t>Disclosing openly and transparently:</t>
    </r>
    <r>
      <rPr>
        <sz val="8"/>
        <rFont val="Calibri"/>
        <family val="2"/>
        <scheme val="major"/>
      </rPr>
      <t xml:space="preserve"> We will report our progress on Scopes 1, 2 and 3 annually, obtain external verification over our performance, and report in alignment with the recommendations of the Task Force on Climate-related Financial Disclosures</t>
    </r>
  </si>
  <si>
    <r>
      <t xml:space="preserve">Either collectively or individually - </t>
    </r>
    <r>
      <rPr>
        <i/>
        <sz val="8"/>
        <rFont val="Calibri"/>
        <family val="1"/>
        <scheme val="major"/>
      </rPr>
      <t xml:space="preserve">Validation at discretion of member </t>
    </r>
  </si>
  <si>
    <t>10</t>
  </si>
  <si>
    <t>Engage with governments, peers, and others to support the development of effective climate change policies.</t>
  </si>
  <si>
    <t xml:space="preserve"> Support efforts to mitigate greenhouse gas emissions, in collaboration with our peers by promoting innovation, developing and deploying low emissions technology, and implementing projects that improve energy efficiency and incorporate renewable energy supply in our energy mix.</t>
  </si>
  <si>
    <t>12</t>
  </si>
  <si>
    <t>Support carbon pricing and other market mechanisms, that drive the reduction of greenhouse gas emissions, deliver the least cost pathway to emissions reductions and support predictable long term pricing that incentivise innovation</t>
  </si>
  <si>
    <t>PRINCIPLE 7: Contribute to the conservation of biodiversity and integrated approaches to land-use planning.</t>
  </si>
  <si>
    <t>7.1:</t>
  </si>
  <si>
    <t>Neither explore nor develop new mines in World Heritage Sites, respect legally designated protected areas, and design and operate any new operations or changes to existing operations to be compatible with the value for which such areas were designated</t>
  </si>
  <si>
    <t>7.2:</t>
  </si>
  <si>
    <t>Assess and address risks and impacts to biodiversity and ecosystem services by implementing the mitigation hierarchy, with the ambition of achieving no net loss of biodiversity</t>
  </si>
  <si>
    <t>Our Group Biodiversity Guideline and management approaches elaborate on our commitments and requirements for biodiversity management at a group and an asset level. This includes biodiversity risk and impacts assessments, and mitigation, management plans or actions plans. Our certified ISO 14001 environmental management systems include biodiversity management and related procedures. We report publicly on our new Project, Salares Norte, and related biodiversity risk and impact management. 
Our biodiversity guideline comments to no net loss of significant biodiversity. We would regard forests to be significant biodiversity. As such this supports our commitment to no deforestation. 
Gold Fields is committed to enhancing our environmental stewardship and promoting long-term sustainability through the implementation of nature-based solutions. These sustainable management actions are designed to address critical issues such as climate change, biodiversity loss, and water security, and are integrated into our climate change mitigation and adaptation strategies.
We are further dedicated to creating a beneficial impact on the environment through our comprehensive approach to biodiversity management. Our Integrated Annual Report provides detailed site-specific reviews and updates of Biodiversity Management Action Plans, along with various biodiversity initiatives, ensuring that our strategic commitments are effectively translated into actionable plans at the site level.
At all our sites, we prioritize progressive rehabilitation that balances the enhancement of biodiversity with community agricultural needs. In response to considerable seasonal rainfall events, our South Deep, Tarkwa, and Damang operations have constructed wetlands to manage surface water flow and promote biodiversity..
Our Gold Fields Capital Management (Project) Study Guidelines for Concept, Pre-Feasibility, and Feasibility studies  incorporate sustainable development considerations and biodiversity management. This holistic approach underscores our commitment to assessing and addressing risks and impacts to biodiversity and ecosystem services at each stage of the mine lifecycle. By implementing the mitigation hierarchy, we aim to achieve no net loss of biodiversity, reinforcing our dedication to environmental stewardship.</t>
  </si>
  <si>
    <t>Mandatory element of Performance Expectations 7.1 and 7.2</t>
  </si>
  <si>
    <t>Nature Position Statement (January 2024)</t>
  </si>
  <si>
    <t>Respect legally designated protected areas and ensure that any new operations or changes to existing operations are not incompatible with the value for which they were designated.</t>
  </si>
  <si>
    <t>Not explore or mine in UNESCO World Heritage sites. All reasonable steps will be taken to ensure that existing operations in World Heritage sites  as well as existing and future operations adjacent to World Heritage sites are not incompatible with  the outstanding universal value for which these sites are listed and do not put the integrity of  these sites at risk</t>
  </si>
  <si>
    <t xml:space="preserve">Assess and address material risks and impacts to biodiversity and ecosystem services by implementing the mitigation hierarchy actions to achieve a minimum of no net loss (NNL) or net gain of biodiversity by completion of closure. This includes through:
— Applying the mitigation hierarchy with an avoidance-first focus from the earliest feasible stage of exploration and continuing throughout project lifecycles, 
— Pursuing progressive restoration, rehabilitation and/or reclamation where feasible, and commencing with offsets for residual adverse impacts as early as possible, and 
— Transparently disclosing the relevant methodology used to calculate no net loss  or net gain, objectives and site-level performance in 2030, 2040 and 2050,  or more frequently.
Applicable at Corporate level </t>
  </si>
  <si>
    <t>PRINCIPLE 8: Facilitate and support the knowledge-base and systems for responsible design, use, re-use, recycling and disposal of products containing metals and minerals.</t>
  </si>
  <si>
    <t>8.1:</t>
  </si>
  <si>
    <t>In project design, operation and de- commissioning, implement cost- effective measures for the recovery, re-use or recycling of energy, natural resources and materials</t>
  </si>
  <si>
    <t>8.2:</t>
  </si>
  <si>
    <t>Assess the hazards of the products of mining according to UN Globally Harmonised System of Hazard Classification and Labelling or equivalent relevant regulatory systems and communicate through safety data sheets and labelling as appropriate</t>
  </si>
  <si>
    <t>PRINCIPLE 9: Pursue continual improvement in social performance and contribute to the social, economic and institutional development of host countries and communities.</t>
  </si>
  <si>
    <t>9.1:</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</si>
  <si>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</si>
  <si>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Gold Fields commit to develop mutually beneficial relationships with host communities, governments, and other key stakeholders in our Group Policy Statement: Community, Group Community Relations and Stakeholder Engagement Guideline and Handbook. This provides guidance on relevant Standards including building sustainable relationships with stakeholders (Standard 1) and contributing to social and economic development of host communities (Standard 4) through a shared value approach. 
We disclose progress in implementing this commitment in our Integrated Annual Report (IAR) and Report to Stakeholders (RtS) on our website.</t>
  </si>
  <si>
    <t>9.2:</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</si>
  <si>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</si>
  <si>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9.3:</t>
  </si>
  <si>
    <t>Conduct stakeholder engagement based upon an analysis of the local context, including with human rights defenders and other vulnerable groups, and provide local stakeholders with access to effective mechanisms for seeking resolution of grievances related to the company and its activities</t>
  </si>
  <si>
    <t>9.4:</t>
  </si>
  <si>
    <t>Collaborate with government, where appropriate, to support improvements in environmental and social practices of local artisanal and small- scale mining (ASM)</t>
  </si>
  <si>
    <t>Gold Fields aims to engage with the artisanal and small-scale (ASM) mining community respectfully and transparently, with the goal of creating shared value for our stakeholders, securing our operations and maintaining our social licence to operate.  As such we work with our peers in national and international mining associations to engage governments to support improvements in sustainability practices associated with ASM and provide input to policies and regulatory development.
Gold Fields supports the Ghana government in its National Alternative Livelihood and Community Mining programs, which focuses on ASM – a sector that is regulated by the Minerals Commission. In 2021, the Damang mine concluded the process of ceding 1,340ha of land to the Minerals Commission for community mining. The Company also provided geological information and submitted digital cadastral maps. ASM miners are currently working on the site. In addition, Gold Fields provides Education and skills development programs, including scholarships, graduate traineeship,  vocational training and apprenticeships, as an alternative career pathways for at-risk youth to ASM.
Mercury is allegedly used in illegal ASM activities in other countries where we operate and the relevant governments do not lead partnerships to transfer low- to no-mercury technologies into the ASM sector.</t>
  </si>
  <si>
    <t>Mandatory element of Performance Expectation 9.1</t>
  </si>
  <si>
    <t>Position Statement: Mining: Partnerships for Development (January 2010)</t>
  </si>
  <si>
    <r>
      <t xml:space="preserve">Either individually or collectively through ICMM publicly express their willingness to work in partnership with development agencies, host governments, civil society organisations, and local communities to enhance mining and metals’ contribution to social and economic development. This commitment can be applied individually or collectively and validation is at the discretion of the member
</t>
    </r>
    <r>
      <rPr>
        <i/>
        <sz val="8"/>
        <rFont val="Calibri"/>
        <family val="2"/>
        <scheme val="major"/>
      </rPr>
      <t xml:space="preserve">Applicable at Corporate level </t>
    </r>
  </si>
  <si>
    <t>Gold Fields commits to developing related partnerships and we communicate this in our Group Policy Statement: Community. Our Group Community Relations and Stakeholder Engagement Guideline and Handbook along with Management Approaches  (website) describe our direct and indirect economic impact management approach, which involves working with governments, civil society organisations, communities etc. to enhance the impact of our socio-economic commitments and contributions. We disclose our approach, activities, and progress in this area on our website, in our IAR and our RtS.</t>
  </si>
  <si>
    <t>For major investments in regions where socio-economic outcomes are highly uncertain or where there are significant opportunities to enhance such outcomes: (i) develop an understanding of the social and economic contribution of the project, including an analysis of the barriers that might weaken this contribution; and (ii) actively support or help develop partnerships or collaborations with other stakeholder groups with the aim of ensuring the project’s potential socio-economic contribution is realised</t>
  </si>
  <si>
    <r>
      <t xml:space="preserve">Review the relative success of their development partnerships and collaborations at suitable intervals and adapt these over time to ensure they continue to contribute to the overall goal of enhancing the social and economic contribution of mining
</t>
    </r>
    <r>
      <rPr>
        <i/>
        <sz val="8"/>
        <rFont val="Calibri"/>
        <family val="2"/>
        <scheme val="major"/>
      </rPr>
      <t>Applicable at Corporate level</t>
    </r>
  </si>
  <si>
    <t>Mandatory element of Performance Expectation 9.4</t>
  </si>
  <si>
    <t>Position Statement Mining: Mercury Risk Management (February 2009)</t>
  </si>
  <si>
    <r>
      <t xml:space="preserve">To participate in government-led partnerships to transfer low- to no-mercury technologies into the ASM sector in locations where ICMM member companies have operations in close proximity to ASM activity such that livelihoods are enhanced through increased productivity and reduced impacts to human health
</t>
    </r>
    <r>
      <rPr>
        <i/>
        <sz val="8"/>
        <rFont val="Calibri"/>
        <family val="2"/>
        <scheme val="major"/>
      </rPr>
      <t xml:space="preserve">Applicable at Asset level </t>
    </r>
  </si>
  <si>
    <t>PRINCIPLE 10: Proactively engage key stakeholders on sustainable development challenges and opportunities in an open and transparent manner, effectively report and independently verify progress and performance.</t>
  </si>
  <si>
    <t>10.1:</t>
  </si>
  <si>
    <t>Identify and engage with key corporate-level external stakeholders on sustainable development issues in an open and transparent manner</t>
  </si>
  <si>
    <t>10.2:</t>
  </si>
  <si>
    <t>Publicly support the implementation of the Extractive Industries Transparency Initiative (EITI) and compile information on all material payments, at the appropriate levels of government, by country and by project</t>
  </si>
  <si>
    <t>Gold Fields has a Tax Policy and Strategy that aims to pro-actively manage tax obligations in a way that is transparent responsible and sustainable, while acknowledging differing stakeholder interests.  
Gold Fields further implements, and publicly supports the implementation of the Extractive Industries Transparency Initiative (EITI). We publicly disclose material payments for the Group and all operating assets in our Integrated Annual Report, GRI Content Index Sustainability Performance Index Report, Sustainability Performance Data, and Report to Stakeholders and on our website. 
The EITI websites for Ghana and Peru also include relevant Gold Fields information.</t>
  </si>
  <si>
    <t>10.3:</t>
  </si>
  <si>
    <t>Report annually on economic, social and environmental performance at the corporate level using the GRI Sustainability Reporting Standards</t>
  </si>
  <si>
    <t>Gold Fields reports annually on economic, social, and environmental performance for the Group and all operating assets using the GRI Sustainability Reporting Standards. This is reported in our Integrated Annual Report, GRI Content Index Sustainability Performance Index Report, Sustainability Performance Data, Climate Change Report and Report to Stakeholders which are publicly disclosed on our website. Further information regarding our Management Approaches and Materiality Assessment are also publicly disclosed on our website. 
Gold Fields Strategy, Sustainable Development Policy Statement and related Policy Statements guidelines, standards, management approaches and other aligned practices assign accountability for sustainability performance.  Our Board Safety, Health and Sustainable Development Committee and Social, Ethics and Transformation Committee Charters also assign accountability for sustainability performance for the Board and Executive Committee. We publicly disclose relevant accountabilities and responsibilities in our Integrated Annual Report and/or on our website.
Furthermore, we undertake  Non-Financial Data Assurance annually, which includes an assessment of our conformance to  the ICMM Subject Matters 1-5 and Performance Expectations, which is covered in our Integrated Annual Reports.</t>
  </si>
  <si>
    <t>10.4:</t>
  </si>
  <si>
    <t>Each year, conduct independent assurance of sustainability performance following the ICMM guidance on assuring and verifying membership requirements</t>
  </si>
  <si>
    <t xml:space="preserve">Gold Fields conducts an annual independent assurance of sustainability performance for the Group, which includes disclosures on all operating assets following the ICMM guidance on assuring and verifying membership requirements. This is reported in our Integrated Annual Report, Sustainability Performance Data Report (GRI Content Index), Sustainability Performance Data, Climate Change Report and Report to Stakeholders which are publicly disclosed on our website. </t>
  </si>
  <si>
    <t xml:space="preserve">Mandatory element of Performance Expectation 10.2 </t>
  </si>
  <si>
    <t>Position Statement Transparency of Mineral Revenues</t>
  </si>
  <si>
    <r>
      <t xml:space="preserve">Include a clear endorsement of efforts at the international level to enhance the transparency of mineral revenues, including EITI, on their website and/or in their sustainable development reports. To submit a completed international level self assessment form to the EITI Secretariat for posting on the EITI website.
</t>
    </r>
    <r>
      <rPr>
        <i/>
        <sz val="8"/>
        <rFont val="Calibri"/>
        <family val="2"/>
        <scheme val="major"/>
      </rPr>
      <t>Applicable at Corporate level</t>
    </r>
  </si>
  <si>
    <r>
      <t xml:space="preserve">Engage constructively in countries that are committed to implementing EITI, consistent with the multi-stakeholder process adopted in each country.
</t>
    </r>
    <r>
      <rPr>
        <i/>
        <sz val="8"/>
        <rFont val="Calibri"/>
        <family val="2"/>
        <scheme val="major"/>
      </rPr>
      <t>Applicable at Corporate level</t>
    </r>
  </si>
  <si>
    <r>
      <t xml:space="preserve">Compile information on all material payments by country and by project at the appropriate levels of government. In the case of EITI implementing countries, this should be provided to the body assigned responsibility for reconciling details of payments by companies and revenue data provided by government according to the agreed national template. Material payments by companies are expected to have been independently audited, applying international standard accounting practices.
</t>
    </r>
    <r>
      <rPr>
        <i/>
        <sz val="8"/>
        <rFont val="Calibri"/>
        <family val="2"/>
        <scheme val="major"/>
      </rPr>
      <t>Applicable at Corporate level</t>
    </r>
  </si>
  <si>
    <r>
      <t xml:space="preserve">Engage constructively in appropriate forums to improve the transparency of mineral revenues – including their management, distribution or spending – or of contractual provisions on a level-playing field basis, either individually or collectively through ICMM. This commitment can be applied individually or collectively and validation is at the discretion of the member.
</t>
    </r>
    <r>
      <rPr>
        <i/>
        <sz val="8"/>
        <rFont val="Calibri"/>
        <family val="2"/>
        <scheme val="major"/>
      </rPr>
      <t>Applicable at Corporate and Asset level</t>
    </r>
  </si>
  <si>
    <r>
      <t xml:space="preserve">Disclose all mineral development contracts granted or entered into from 1 January 2021 that they  have signed with host governments, where such disclosure is not prohibited by law or regulation. 
</t>
    </r>
    <r>
      <rPr>
        <i/>
        <sz val="8"/>
        <rFont val="Calibri"/>
        <family val="2"/>
        <scheme val="major"/>
      </rPr>
      <t xml:space="preserve">
Applicable at Corporate level</t>
    </r>
  </si>
  <si>
    <t>Mandatory element of Performance Expectation 10.3</t>
  </si>
  <si>
    <t>Position Statement Mining: Partnerships for Development</t>
  </si>
  <si>
    <r>
      <t xml:space="preserve">Provide an overview of their work on such partnerships, as appropriate, in their annual external reporting and communications.
</t>
    </r>
    <r>
      <rPr>
        <i/>
        <sz val="8"/>
        <rFont val="Calibri"/>
        <family val="2"/>
        <scheme val="major"/>
      </rPr>
      <t xml:space="preserve">
Applicable at Corporate and Asset level</t>
    </r>
  </si>
  <si>
    <t>Gold Fields provide an overview and report on Mining: Partnerships for Development for the Group and all our operating assets in our Integrated Annual Report and annual Report to Stakeholders which are publicly disclosed on our website. Our self assessments of conformance to ICMM PEs and Position Statements for 2022 to 2024 will be publicly disclosed on our website.</t>
  </si>
  <si>
    <t xml:space="preserve">Introduction </t>
  </si>
  <si>
    <t>Gold Fields is a leading global gold producer with a strong commitment to sustainable mining practices. We prioritize the integration of environmental, social, and governance (ESG) considerations into every aspect of our business. Our dedication to responsible mining is reflected in our efforts to minimize our environmental footprint, support local communities, and ensure the safety and well-being of our workforce.
In alignment with the World Gold Council's Responsible Gold Mining Principles (RGMPs), this Self-Assessment Report serves as a testament to our commitment to sustainable and responsible mining practices. The RGMPs provide a comprehensive framework that guides us in managing our impacts and enhancing the positive contributions of our activities. In this report, we outline our adherence to these principles, detailing our strategies, practices, and performance in key areas such as ethical governance, environmental stewardship, community engagement, and workforce safety. By conducting this self-assessment, we aim to transparently communicate our progress, identify areas for improvement, and reinforce our commitment to responsible gold mining. Through continuous evaluation and enhancement of our practices, Gold Fields strives to uphold the highest standards of integrity and sustainability in the gold mining industry</t>
  </si>
  <si>
    <t>Gold Fields is a globally diversified gold producer with nine operating mines in Australia, South Africa, Ghana, Chile, and Peru and one project in Canada. Our purpose is to create enduring value beyond mining in everything we do. This is the legacy we want to leave, and we aim to create positive and sustainable value for employees, communities, capital providers, governments and business partners that will last beyond the closure of our mines. Strategic Pillar 2 of our Strategy is to deliver positive social and environmental impact. Sustainability has long been part of our way of doing business, and we have sought to integrate environmental, social and governance (ESG) matters into the operational and financial management of our operations. We strive to take care of the environment while we mine, create value for our stakeholders, meaningfully invest in our host communities and adhere to the highest ethical standards. For more information on Gold Fields operations, please visit this link:</t>
  </si>
  <si>
    <t>https://www.goldfields.com/index.php</t>
  </si>
  <si>
    <t>Gold Fields subscribes to a range of global sustainability indices, reporting frameworks and standards including:
•	ICMM Mining Principles, Position Statements and Performance Expectations
•	10 Principles of the United Nations Global Compact (UNGC) 
•	Global Reporting Initiative (GRI) Standards
•	World Gold Council Conflict-Free Gold Standard and Responsible Gold Mining Principles
•	Johannesburg Stock Exchange Listings Requirements
•	New York Stock Exchange Listings Requirements
•	United States Securities and Exchange Commission (SEC) 
•	Sarbanes-Oxley Act (2002).
We are committed to these reporting standards and frameworks and have integrated them in our operations for consistency and transparency in our reporting, enabling our stakeholders to make informed decision</t>
  </si>
  <si>
    <t>3. WGC Responsible Gold Mining Principles</t>
  </si>
  <si>
    <t xml:space="preserve">4. Commitments to the Responsible Gold Mining Principles </t>
  </si>
  <si>
    <t>Gold Fields takes seriously our responsibility to produce gold in a responsible manner. In order to demonstrate that commitment, the company has endorsed the Responsible Gold Mining Principles (the “Principles”) developed by the World Gold Council. In conforming to the Principles, we have:
• Developed and implemented policies, systems, processes and controls to ensure that the company conforms with the Principles 
• Disclosed information that helps external stakeholders understand how conformance with the Principles  is achieved</t>
  </si>
  <si>
    <t xml:space="preserve">5. Scope and Boundary of Responsible Gold Mining Principles Implementation </t>
  </si>
  <si>
    <t xml:space="preserve"> 6. Gold Fields disclosure on the implementation of the RGMPs</t>
  </si>
  <si>
    <r>
      <t xml:space="preserve">As part of our commitment to responsible mining practices, Gold Fields has actively implemented the Responsible Gold Mining Principles (RGMPs) established by the World Gold Council. Our disclosure on the RGMPs reflects our comprehensive approach, which emphasizes ethical governance, environmental stewardship, and community engagement. The table below outlines specific actions and initiatives we have undertaken to align with each of the RGMPs, providing a clear overview of our performance and commitment to responsible mining practices. Through this structured disclosure, we aim to transparently communicate our progress and reinforce our dedication to upholding the highest standards in the gold mining industry.
</t>
    </r>
    <r>
      <rPr>
        <b/>
        <sz val="8"/>
        <rFont val="Calibri"/>
        <family val="2"/>
        <scheme val="major"/>
      </rPr>
      <t xml:space="preserve">Description of Our Conformance: </t>
    </r>
    <r>
      <rPr>
        <sz val="8"/>
        <rFont val="Calibri"/>
        <family val="2"/>
        <scheme val="major"/>
      </rPr>
      <t xml:space="preserve">Gold Fields has in place a detailed self-assessment template and supporting database to complete the assessment and retain evidence for internal assessment and reporting purposes. Our self-assessment template and database ensure consistency between assets and allow for internal analysis and benchmarking.
</t>
    </r>
    <r>
      <rPr>
        <b/>
        <sz val="8"/>
        <rFont val="Calibri"/>
        <family val="2"/>
        <scheme val="major"/>
      </rPr>
      <t xml:space="preserve">Sustainability Reporting: </t>
    </r>
    <r>
      <rPr>
        <sz val="8"/>
        <rFont val="Calibri"/>
        <family val="2"/>
        <scheme val="major"/>
      </rPr>
      <t xml:space="preserve">Gold Fields produces an Integrated Annual Report, Climate Change Report, which is now Climate Change and Environmental Report and Report to Stakeholders annually. These reports are publicly disclosed, primarily on our website, along with our GRI Context Index - Sustainability Performance Report and Data Reports and other sustainability reports.
</t>
    </r>
    <r>
      <rPr>
        <b/>
        <sz val="8"/>
        <rFont val="Calibri"/>
        <family val="2"/>
        <scheme val="major"/>
      </rPr>
      <t>Assessment of Conformance:</t>
    </r>
    <r>
      <rPr>
        <sz val="8"/>
        <rFont val="Calibri"/>
        <family val="2"/>
        <scheme val="major"/>
      </rPr>
      <t xml:space="preserve"> In line with the Assurance Framework for the Responsible Gold Mining Principles, Gold Fields conformance is assessed as ‘Conforms’, In Progress’ and ‘Does not Conform. However, it should be noted that this report has not been assured or validated by a third-party auditor.
• Conforms – Systems and/or practices related to the Responsible Gold Mining Principle have been implemented and there is sufficient evidence to demonstrate that the intent of the  Responsible Gold Mining Principle  is being met, however opportunities for improvement may remain.
• In Progress – Systems and/or practices related to meeting the intent of the Responsible Gold Mining Principle have been partially implemented. Gaps or weaknesses persist that may contribute to an inability to meet the intended outcome of the Responsible Gold Mining Principle, or insufficient verifiable evidence can be provided to demonstrate that the activity is aligned with the intent of the Responsible Gold Mining Principle.
• Does Not Conform – Systems and/or practices required to support implementation of the substantive intent of the  Responsible Gold Mining Principle  are not in place, or are not being implemented, or cannot be evidenced.
• Not Applicable - Applicability at corporate and asset levels – those cells that are ‘not applicable’ are  marked as ‘N/A’ 
Refer to the Key below for Table 1: Gold Fields Disclosure on the Implementation of the World Gold Council Responsible Gold Mining Principles.
• Improvement Opportunities: Gold Fields will work to close the gaps identified through the assessment.</t>
    </r>
  </si>
  <si>
    <t>7. External Validation of Conformance</t>
  </si>
  <si>
    <t>This report on the implementation of the RGMPs will be assured or validated by a third-party auditor, and will be disclosed as a standalone 2024 Gold Fields Disclosure on Implementation of RGMPs along with an independent Assurance Statement no later than October 2025, on our website, in accordance with the requirements of the WGC Assurance Framework for the RGMPs,</t>
  </si>
  <si>
    <t>Conforms</t>
  </si>
  <si>
    <t>In progress</t>
  </si>
  <si>
    <t>Does Not conform</t>
  </si>
  <si>
    <t>Table 1: Gold Fields Disclosure on the Implementation of the World Gold Council Responsible Gold Mining Principles</t>
  </si>
  <si>
    <t>Corporate</t>
  </si>
  <si>
    <t>Governance</t>
  </si>
  <si>
    <t xml:space="preserve"> PRINCIPLE 1: Ethical conduct: we will conduct our businesses with integrity including absolute opposition to corruption</t>
  </si>
  <si>
    <t>Legal compliance -  As a minimum expectation, we will comply with applicable host and home country laws and relevant international law, and will maintain systems to deliver this objective.</t>
  </si>
  <si>
    <t>Code of conduct - We will maintain a code of conduct to make clear the standards with which we expect our employees, and those with whom we do business, to comply. We will actively promote awareness of our code and implement systems to monitor and ensure compliance.</t>
  </si>
  <si>
    <t>At Gold Fields, we are committed to conducting our business in a fair and ethical manner in order to promote a corporate culture that is socially and environmentally responsible. This is achieved by living the core Values of the Gold Fields Group, upholding our Code of Conduct, and working with suppliers and contractors who share and uphold these Values and standards.
We recognise that when we contract third parties, they become an extension of our business. We therefore expect suppliers to uphold and comply with our Values and Code of Conduct, and all applicable laws, rules and regulations.
Key principles of our Code of Conduct include: 
• Transparency and ethics in all stakeholder engagements, including with respect to gifts/entertainment and conflicts of interest 
• Protection of Company information
• Protection of employees and third-party whistle-blowers and support for the reporting of concerns or known transgressions 
Compliance with these principles is a contractual requirement in all jurisdictions in which we operate.
Assets comply through a management guideline utilising our Group Governance &amp; Compliance Portal, which includes a dedicated Code of Conduct Gateway. Internal Audit and SOX Controls support verification of the implementation of these policies and practices at an asset level. 
Our employees are introduced to the Code during onboarding and engage in annual refresher training, which includes learning modules available on our internal learning platform. This ongoing process helps to foster and maintain a strong culture of awareness among all employees.</t>
  </si>
  <si>
    <t>Combating bribery and corruption -  We will put in place controls to combat bribery and corruption in all their forms, conflicts of interest and anti-competitive behaviour by employees, agents or other company representatives.</t>
  </si>
  <si>
    <t xml:space="preserve">Gold Fields’ Anti-Bribery and Corruption (ABC) Framework addresses our strategy and approach to prevent bribery and corruption. Assets comply through a management guideline utilising our Group Governance &amp; Compliance Portal, which includes a dedicated Code of Conduct Gateway, ABC Policy and Group Whistle Blowing Policy. Our Code of Conduct covers internal obligations to ensure the Group’s focus on anti-bribery and corruption controls. The Code of Conduct prohibits facilitation payments and requires the reporting of bribery attempts and identification of the Political Exposed Persons.
Internal Audit and SOX Controls support verification of the implementation of these policies and practices at an asset level. 
Gold Fields discloses all payments to third parties, including business partners, governments, capital providers etc. Whilst we do not support facilitation payments, any payments we do make to governments is reported in our annual Report to Stakeholders. </t>
  </si>
  <si>
    <t>Political contributions - We will disclose the value and beneficiaries of financial and in-kind political contributions that we make, whether directly or through an intermediary.</t>
  </si>
  <si>
    <t xml:space="preserve">Our Group Governance &amp; Compliance Framework, ABC, Code of Conduct and management and engagement with government and related third-parties prohibits financial and in-kind political contributions, unless approved by the Board. 
Relevant financial payments to government are disclosed in our Annual Financial Report, Integrated Annual Report and/or Report to Stakeholders. </t>
  </si>
  <si>
    <t>Transparency  – We will publish our tax, royalty and other payments to governments annually by country and project. We support the principles of the Extractive Industries Transparency Initiative (EITI) and will encourage governments to promote greater transparency around revenue flows, mining contracts and the beneficial ownership of license holders.</t>
  </si>
  <si>
    <t>1.6:</t>
  </si>
  <si>
    <t>Taxes and transfer pricing – We will pay the taxes and royalties required by host country codes. We will seek to ensure that transfer pricing outcomes are in line with fair business practices and value creation.</t>
  </si>
  <si>
    <t>1.7:</t>
  </si>
  <si>
    <t xml:space="preserve">Accountabilities and reporting – We will assign accountability for our sustainability performance at Board and/or Executive Committee level. We will report publicly each year on our implementation of the Responsible Gold Mining Principles. </t>
  </si>
  <si>
    <t>PRINCIPLE 2: Understanding our impacts: we will engage with our stakeholders and implement management systems so as 
to ensure that we assess, understand and manage our impacts, realise opportunities and provide remedy where needed</t>
  </si>
  <si>
    <t>Risk management – We will maintain systems to identify and prevent or manage both the risks that face our operations and those which our activities may pose to others.</t>
  </si>
  <si>
    <t xml:space="preserve">Our Group Policy Statements for Sustainable Development, Environment, Climate Change, Group Diversity, Occupational Health and Safety, Risk Management, Stakeholder Relationships and Engagement, and Water Stewardship commit us to appropriate environmental and social risk identification and management. 
The Gold Fields Group Enterprise Risk Management Guideline identifies and tracks the implementation of risk-based controls aimed at preventing, minimizing, mitigating, and remedying health, safety, and environmental impacts on workers, local communities, cultural heritage, and the natural environment. Our guideline is aligned with ISO 31000 - International Guideline on Risk Management and is applicable to the entire Group and all its assets.
All assets maintain risk registers, which are reviewed and updated quarterly as appropriate. Furthermore, all assets are certified under ISO 14001 for environmental management and ISO 45001 for safety management except for Salares Norte which is expected to be done by Q2 2025. These systems are designed to identify and assess risks, develop risk mitigation and management plans, and establish associated procedures for implementation and follow-up. These risk assessment and risk mitigation plans address impacts related to noise management and air quality (e.g. dust suppression) where appropriate. 
Our Capital Study (Projects) guidelines coupled with the Gold Fields Community relations and stakeholder engagement handbook ensure coverage of potential risks and associated mitigation such as heritage disturbance, in-migration or host community impact and changes through conducting ongoing Social Impact assessments (SIA) (as noted in" Standard 5 : Assess and manage social impacts" of the Community relations handbook) , and environmental impacts and risks related to water, land, biodiversity (nature), air quality (dust) and noise. </t>
  </si>
  <si>
    <t>Stakeholder engagement – We will listen to and engage with stakeholders in order to understand better their interests and concerns and integrate this knowledge into how we do business.</t>
  </si>
  <si>
    <t xml:space="preserve">Gold Fields have a Stakeholder Relationship and Engagement Policy Statement, which identifies relevant stakeholders and commits to engagement and disclosure. We report on our engagement on sustainable development related matters publicly for our Group in our Integrated Annual Report (IAR). Our Report to Stakeholders (RtS) highlights how Gold Fields unlocks value to benefit stakeholders including engagement with stakeholders and  employees, host communities, suppliers, governments, capital providers and the environment. 
At an asset level, we actively engage with our stakeholders to understand their issues. We implement plans to address issues as referenced in our RtS and IAR.  Both reports are available on our website.  </t>
  </si>
  <si>
    <t>2.3:</t>
  </si>
  <si>
    <t xml:space="preserve">Due diligence  – We will regularly and systematically conduct due diligence to identify human rights, corruption and conflict risks associated with our activities and in our supply chain with the intention of preventing adverse impacts. We will exercise risk-based due diligence on those entities to which we sell our products. </t>
  </si>
  <si>
    <t>2.4:</t>
  </si>
  <si>
    <t>2.5:</t>
  </si>
  <si>
    <t>GRI 302-1 Energy consumption within the organisation</t>
  </si>
  <si>
    <r>
      <t>Group energy consumption</t>
    </r>
    <r>
      <rPr>
        <b/>
        <strike/>
        <sz val="9"/>
        <color rgb="FF001D39"/>
        <rFont val="Calibri"/>
        <family val="2"/>
        <scheme val="major"/>
      </rPr>
      <t xml:space="preserve"> </t>
    </r>
    <r>
      <rPr>
        <b/>
        <sz val="9"/>
        <color rgb="FF001D39"/>
        <rFont val="Calibri"/>
        <family val="2"/>
        <scheme val="major"/>
      </rPr>
      <t>by type</t>
    </r>
  </si>
  <si>
    <t>Diesel haulage (TJ)³ Direct</t>
  </si>
  <si>
    <t>Electricity¹ (TJ)³</t>
  </si>
  <si>
    <t>Direct (self-generated electricity)</t>
  </si>
  <si>
    <t>Indirect (purchased electricity)</t>
  </si>
  <si>
    <t>Other fuels² (TJ) Direct</t>
  </si>
  <si>
    <t>Total (TJ)</t>
  </si>
  <si>
    <t>Total (GWh)</t>
  </si>
  <si>
    <t>¹ Electricity includes direct and indirect electricity including diesel for power</t>
  </si>
  <si>
    <t>² Other includes petrol, LPG, pipeline natural gas (2021) and acetylene</t>
  </si>
  <si>
    <t>³ Split restated to reflect where energy is used as opposed to resulting direct (Scope 1) and indirect (Scope 2) GHG emissions. Damang's diesel for power emits Scope 1 emissions and Australia's diesel for power emits Scope 2 emissions</t>
  </si>
  <si>
    <t>Renewable electricity (MWh) (Energy)</t>
  </si>
  <si>
    <t>Australia</t>
  </si>
  <si>
    <t>South Africa</t>
  </si>
  <si>
    <t>Ghana</t>
  </si>
  <si>
    <t>Peru</t>
  </si>
  <si>
    <t>Group</t>
  </si>
  <si>
    <t xml:space="preserve">Non-renewable electricity¹ (MWh) </t>
  </si>
  <si>
    <t>¹ Electricity includes direct and indirect electricity and includes electricity generated/used on-site by diesel and gas</t>
  </si>
  <si>
    <t>Non-renewable energy excluding electricity (MWh)¹</t>
  </si>
  <si>
    <t>¹ Non-renewable energy (fuels) for Gold Fields comprises diesel, petrol, LPG, gas for power (natural gas) and acetylene</t>
  </si>
  <si>
    <t>Excludes diesel power generation</t>
  </si>
  <si>
    <t>Total non-renewable energy (MWh)¹</t>
  </si>
  <si>
    <t>¹ Includes purchased electricity and electricity generated/used on site by diesel and gas</t>
  </si>
  <si>
    <t>Gold Fields does not sell electricity, heating, cooling or steam.</t>
  </si>
  <si>
    <t xml:space="preserve">As per the guidance under GRI 302-1, organisations are expected to select a consistent boundary for energy consumption. When possible, the boundary should be consistent with the boundary used in GRI indicators 305-1 and 305-2. </t>
  </si>
  <si>
    <t xml:space="preserve">The methodology used to calculate the direct and indirect energy consumption by primary energy source is by multiplying the measured amounts consumed with default energy content factors. </t>
  </si>
  <si>
    <t>Energy consumption is obtained by meter readings and cross checked with invoices. If no meter is installed, the data is obtained from invoices only.</t>
  </si>
  <si>
    <t xml:space="preserve">The energy content of fuels consumed on site was calculated using conversion factors from Defra 2021 Version 1. </t>
  </si>
  <si>
    <t xml:space="preserve">Our Granny Smith, Agnew and Gruyere operations purchase gas for their on-site gas-fired power stations that are owned and operated by independent power producers (IPPs). These sites also pay for electricity delivery. </t>
  </si>
  <si>
    <t>Our Damang and Tarkwa operations have on-site gas-fired power stations, owned and operated over the fence by an IPP. The IPPs are also responsible for procuring gas. Our St Ives, Cerro Corona and South Deep operations purchase electricity from the grid.</t>
  </si>
  <si>
    <t>Country energy spend (US$m)</t>
  </si>
  <si>
    <t>2021¹</t>
  </si>
  <si>
    <t>Australia¹</t>
  </si>
  <si>
    <t>¹ Includes 100% energy costs for Gruyere; previously, 50% was included</t>
  </si>
  <si>
    <t>GRI 302-2 Energy consumed outside of the organisation</t>
  </si>
  <si>
    <t>Energy consumed outside of the organisation (TJ)¹</t>
  </si>
  <si>
    <t>2023¹</t>
  </si>
  <si>
    <t>n/a</t>
  </si>
  <si>
    <t>GRI 302-3 Energy intensity</t>
  </si>
  <si>
    <t>Total energy per ounce produced (GJ/oz)</t>
  </si>
  <si>
    <t>Total energy per tonne mined (MJ/t)</t>
  </si>
  <si>
    <t>1 227</t>
  </si>
  <si>
    <t>1 355</t>
  </si>
  <si>
    <t>The organisation-specific metric is ounce of gold. As our saleable product, this metric is externally assured.</t>
  </si>
  <si>
    <t>Fuels and electricity are included from the energy intensity ratio.</t>
  </si>
  <si>
    <t>Energy consumed within the organisation is included in the ratio.</t>
  </si>
  <si>
    <t xml:space="preserve">Our Granny Smith, Agnew and Gruyere operations purchase gas for their on-site gas-fired power stations that are owned and operated by IPPs. These sites also pay for electricity delivery. </t>
  </si>
  <si>
    <t>Our Damang and Tarkwa operations have on-site gas-fired power stations, owned and operated over the fence by an IPP. The IPPs are also responsible for the procurement of gas. Our St Ives, Cerro Corona and South Deep operations purchase electricity from the grid.</t>
  </si>
  <si>
    <t>The energy losses from the on-site power generators are accounted for by applying an energy efficiency factor at the respective sites where Gold Fields purchases gas.</t>
  </si>
  <si>
    <t>Total electricity per ounce produced (kWh/oz)</t>
  </si>
  <si>
    <t>Total electricity per tonne mined (MWh/Gt)</t>
  </si>
  <si>
    <t xml:space="preserve">GRI 302-4 Group reduction of energy consumption </t>
  </si>
  <si>
    <t xml:space="preserve">Group reduction of energy consumption </t>
  </si>
  <si>
    <t>Annual energy savings from projects implemented since 2013 (TJ)</t>
  </si>
  <si>
    <t>Cumulative energy savings from projects implemented since 2013 (TJ)</t>
  </si>
  <si>
    <r>
      <rPr>
        <sz val="8"/>
        <color rgb="FF000000"/>
        <rFont val="Calibri"/>
        <family val="2"/>
      </rPr>
      <t>Annual GHG emissions avoided (ktCO</t>
    </r>
    <r>
      <rPr>
        <vertAlign val="subscript"/>
        <sz val="9"/>
        <color rgb="FF000000"/>
        <rFont val="Calibri"/>
        <family val="2"/>
        <scheme val="major"/>
      </rPr>
      <t>2</t>
    </r>
    <r>
      <rPr>
        <sz val="9"/>
        <color rgb="FF000000"/>
        <rFont val="Calibri"/>
        <family val="2"/>
        <scheme val="major"/>
      </rPr>
      <t>e)²</t>
    </r>
  </si>
  <si>
    <r>
      <rPr>
        <sz val="8"/>
        <color rgb="FF000000"/>
        <rFont val="Calibri"/>
        <family val="2"/>
      </rPr>
      <t>Cumulative GHG emissions avoided (ktCO</t>
    </r>
    <r>
      <rPr>
        <vertAlign val="subscript"/>
        <sz val="9"/>
        <color rgb="FF000000"/>
        <rFont val="Calibri"/>
        <family val="2"/>
        <scheme val="major"/>
      </rPr>
      <t>2</t>
    </r>
    <r>
      <rPr>
        <sz val="9"/>
        <color rgb="FF000000"/>
        <rFont val="Calibri"/>
        <family val="2"/>
        <scheme val="major"/>
      </rPr>
      <t>e)²</t>
    </r>
  </si>
  <si>
    <t>Annual cost savings (US$m)</t>
  </si>
  <si>
    <t>Cumulative cost savings (US$m)</t>
  </si>
  <si>
    <t>Gold production ('000 ounces )</t>
  </si>
  <si>
    <t>Cost reduction (US$ per ounce)</t>
  </si>
  <si>
    <t>¹ Of the Group’s 2021 energy savings of 1.2PJ, 5.6TJ (0.5%) were derived from electricity savings initiatives at our Tarkwa mine, which are not in line with ERM’s definition. As they resulted in cost, energy and emissions savings, they have been recognised as exceptional savings by the Gold Fields Group Head of Energy and Carbon.</t>
  </si>
  <si>
    <t>The types of energy included in the reductions were fuel and electricity.</t>
  </si>
  <si>
    <t>The basis for calculating reductions in energy consumption was directly related to energy efficiency initiatives implemented.</t>
  </si>
  <si>
    <t>As the energy efficiency of gold mining is influenced by many factors, such as hauling distances, mine plan adjustments, mining depth, ore quality and stripping ratios, energy reductions should be linked back to actual initiatives implemented.</t>
  </si>
  <si>
    <t>The Greenhouse Gas Protocol and WRI Mitigation Goal Standard, an accounting and reporting standard for national and subnational GHG reduction goals, were used to calculate the impact of energy reduction projects</t>
  </si>
  <si>
    <t>² Emission factors from 2016 to 2020 for Ghana and Peru were restated in line with ISO 14064, which adjusted the Group numbers</t>
  </si>
  <si>
    <r>
      <t>CO</t>
    </r>
    <r>
      <rPr>
        <b/>
        <vertAlign val="subscript"/>
        <sz val="9"/>
        <color rgb="FF001D39"/>
        <rFont val="Calibri"/>
        <family val="2"/>
        <scheme val="major"/>
      </rPr>
      <t>2</t>
    </r>
    <r>
      <rPr>
        <b/>
        <sz val="9"/>
        <color rgb="FF001D39"/>
        <rFont val="Calibri"/>
        <family val="2"/>
        <scheme val="major"/>
      </rPr>
      <t>e emissions (kt) (Scope 1 – 3)¹</t>
    </r>
    <r>
      <rPr>
        <b/>
        <vertAlign val="superscript"/>
        <sz val="9"/>
        <color rgb="FF001D39"/>
        <rFont val="Calibri"/>
        <family val="2"/>
        <scheme val="major"/>
      </rPr>
      <t>,</t>
    </r>
    <r>
      <rPr>
        <b/>
        <sz val="9"/>
        <color rgb="FF001D39"/>
        <rFont val="Calibri"/>
        <family val="2"/>
        <scheme val="major"/>
      </rPr>
      <t xml:space="preserve"> ²</t>
    </r>
  </si>
  <si>
    <t>¹ Emission factors 2018 to 2020 for Ghana and Peru restated in line with ISO 14064, which adjusted the Group numbers</t>
  </si>
  <si>
    <t>² Excludes head offices</t>
  </si>
  <si>
    <t xml:space="preserve">GRI 305-1 Direct (Scope 1) GHG emissions </t>
  </si>
  <si>
    <t>CO₂e emissions (kt) (Scope 1)¹</t>
  </si>
  <si>
    <t>Group²</t>
  </si>
  <si>
    <t>¹ Emission factors 2018 to 2020 for West Africa and Americas restated in line with ISO 14064, which adjusted the Group numbers</t>
  </si>
  <si>
    <t>SASB EM-MM-110a.1. Percentage (%) covered under emissions-limiting regulations*</t>
  </si>
  <si>
    <t>Percentage (%) covered under emissions-limiting regulations</t>
  </si>
  <si>
    <t>* Applicable to Australia, limited to Scope 1 emissions under the Safeguard Mechanism</t>
  </si>
  <si>
    <t xml:space="preserve">GRI 305-2 Indirect (Scope 2) GHG emissions </t>
  </si>
  <si>
    <t>CO₂e emissions (kt) (Scope 2)¹</t>
  </si>
  <si>
    <t>¹ Emission factors for 2018 to 2020 for Ghana and Peru were restated in line with ISO 14064, which adjusted the Group numbers</t>
  </si>
  <si>
    <t>CO₂e emissions (kt) (scope 2¹)</t>
  </si>
  <si>
    <t xml:space="preserve">Grid Electricity </t>
  </si>
  <si>
    <t>Gas Plants Electricity</t>
  </si>
  <si>
    <t>Group Total</t>
  </si>
  <si>
    <t>0..67</t>
  </si>
  <si>
    <t>lpg / grid</t>
  </si>
  <si>
    <t>diesel/grid</t>
  </si>
  <si>
    <t xml:space="preserve">GRI 305-2 Indirect (Scope 1 and Scope 2) GHG emissions </t>
  </si>
  <si>
    <t>CO₂e emissions (kt) (Scope 1 and 
Scope 2¹)</t>
  </si>
  <si>
    <t>²  Excludes head offices</t>
  </si>
  <si>
    <t xml:space="preserve">GRI 305-3 Other Indirect (Scope 3) GHG emissions </t>
  </si>
  <si>
    <t xml:space="preserve">CO₂e emissions (kt) (Scope 3)¹ </t>
  </si>
  <si>
    <t>¹ Scope  1 to 3 includes operations and excludes head offices for 2023</t>
  </si>
  <si>
    <r>
      <rPr>
        <b/>
        <sz val="9"/>
        <color rgb="FF001D39"/>
        <rFont val="Calibri"/>
        <family val="2"/>
        <scheme val="major"/>
      </rPr>
      <t>Direct (Scope 1) GHG emissions in metric tonnes of CO</t>
    </r>
    <r>
      <rPr>
        <b/>
        <vertAlign val="subscript"/>
        <sz val="9"/>
        <color rgb="FF001D39"/>
        <rFont val="Calibri"/>
        <family val="2"/>
        <scheme val="major"/>
      </rPr>
      <t>2</t>
    </r>
    <r>
      <rPr>
        <b/>
        <sz val="9"/>
        <color rgb="FF001D39"/>
        <rFont val="Calibri"/>
        <family val="2"/>
        <scheme val="major"/>
      </rPr>
      <t>e</t>
    </r>
  </si>
  <si>
    <t>Gold Fields’ direct GHG emissions are primarily from fuel purchased by the Group and used at our operations.</t>
  </si>
  <si>
    <r>
      <t>Gases included in the calculation are CO</t>
    </r>
    <r>
      <rPr>
        <vertAlign val="subscript"/>
        <sz val="8"/>
        <color rgb="FF000000"/>
        <rFont val="Calibri"/>
        <family val="2"/>
        <scheme val="major"/>
      </rPr>
      <t>2</t>
    </r>
    <r>
      <rPr>
        <sz val="8"/>
        <color rgb="FF000000"/>
        <rFont val="Calibri"/>
        <family val="2"/>
        <scheme val="major"/>
      </rPr>
      <t xml:space="preserve"> CH</t>
    </r>
    <r>
      <rPr>
        <vertAlign val="subscript"/>
        <sz val="8"/>
        <color rgb="FF000000"/>
        <rFont val="Calibri"/>
        <family val="2"/>
        <scheme val="major"/>
      </rPr>
      <t>4</t>
    </r>
    <r>
      <rPr>
        <sz val="8"/>
        <color rgb="FF000000"/>
        <rFont val="Calibri"/>
        <family val="2"/>
        <scheme val="major"/>
      </rPr>
      <t xml:space="preserve"> and N</t>
    </r>
    <r>
      <rPr>
        <vertAlign val="subscript"/>
        <sz val="8"/>
        <color rgb="FF000000"/>
        <rFont val="Calibri"/>
        <family val="2"/>
        <scheme val="major"/>
      </rPr>
      <t>2</t>
    </r>
    <r>
      <rPr>
        <sz val="8"/>
        <color rgb="FF000000"/>
        <rFont val="Calibri"/>
        <family val="2"/>
        <scheme val="major"/>
      </rPr>
      <t>O. Biogenic CO</t>
    </r>
    <r>
      <rPr>
        <vertAlign val="subscript"/>
        <sz val="8"/>
        <color rgb="FF000000"/>
        <rFont val="Calibri"/>
        <family val="2"/>
        <scheme val="major"/>
      </rPr>
      <t>2</t>
    </r>
    <r>
      <rPr>
        <sz val="8"/>
        <color rgb="FF000000"/>
        <rFont val="Calibri"/>
        <family val="2"/>
        <scheme val="major"/>
      </rPr>
      <t xml:space="preserve"> emissions are not applicable to Gold Fields.</t>
    </r>
  </si>
  <si>
    <t xml:space="preserve">Gold Fields’ carbon footprint is calculated in accordance with the ISO 14064 Part 1 Standard (“Specification with guidance at the organisation level for quantification and reporting of greenhouse gas emissions and removals”). </t>
  </si>
  <si>
    <t>The quantification methodology is a calculation based on GHG activity data multiplied by GHG emission or removal factors.</t>
  </si>
  <si>
    <t xml:space="preserve">The majority of the emission factors used are obtained from Defra 2023 (version 1), the IPCC Fourth Assessment Guidelines, Climate Registry, Eskom Supplementary and Divisional Report 2016 and Ecometrica. </t>
  </si>
  <si>
    <t>On emission conversion factors, preference is given to data obtained from the original equipment manufacturers, energy suppliers, then country-specific, with the DEFRA source as last resort</t>
  </si>
  <si>
    <t>The global warming potential values are obtained from the IPCC Fourth Assessment Guidelines.</t>
  </si>
  <si>
    <t>Gold Fields’ carbon footprint is calculated based on the operational control consolidation approach.</t>
  </si>
  <si>
    <r>
      <t>Indirect (Scope 2) GHG emissions in metric tonnes of CO</t>
    </r>
    <r>
      <rPr>
        <b/>
        <vertAlign val="subscript"/>
        <sz val="9"/>
        <color rgb="FF001D39"/>
        <rFont val="Calibri"/>
        <family val="2"/>
        <scheme val="major"/>
      </rPr>
      <t>2</t>
    </r>
    <r>
      <rPr>
        <b/>
        <sz val="9"/>
        <color rgb="FF001D39"/>
        <rFont val="Calibri"/>
        <family val="2"/>
        <scheme val="major"/>
      </rPr>
      <t>e</t>
    </r>
  </si>
  <si>
    <r>
      <t>The gas included in the calculation is CO</t>
    </r>
    <r>
      <rPr>
        <vertAlign val="subscript"/>
        <sz val="8"/>
        <color rgb="FF000000"/>
        <rFont val="Calibri"/>
        <family val="2"/>
        <scheme val="major"/>
      </rPr>
      <t>2</t>
    </r>
    <r>
      <rPr>
        <sz val="8"/>
        <rFont val="Calibri"/>
        <family val="2"/>
        <scheme val="major"/>
      </rPr>
      <t>e</t>
    </r>
    <r>
      <rPr>
        <sz val="8"/>
        <color rgb="FF000000"/>
        <rFont val="Calibri"/>
        <family val="2"/>
        <scheme val="major"/>
      </rPr>
      <t>.</t>
    </r>
  </si>
  <si>
    <t>Scope 2 emissions are derived solely from electricity purchased from power suppliers.</t>
  </si>
  <si>
    <t xml:space="preserve">Gold Fields’ carbon footprint is calculated in accordance with the ISO 14064 Part 1 Standard (specification with guidance at the organisation level for quantification and reporting of GHG emissions and removals). </t>
  </si>
  <si>
    <t xml:space="preserve">Emission factors are obtained from Defra 2023 (version 1), the IPCC Fourth Assessment Guidelines, Climate Registry, Eskom Supplementary and Divisional Report 2016 and Ecometrica. </t>
  </si>
  <si>
    <r>
      <t>Indirect (Scope 3) GHG emissions in metric tonnes of CO</t>
    </r>
    <r>
      <rPr>
        <b/>
        <vertAlign val="subscript"/>
        <sz val="9"/>
        <color rgb="FF001D39"/>
        <rFont val="Calibri"/>
        <family val="2"/>
        <scheme val="major"/>
      </rPr>
      <t>2</t>
    </r>
    <r>
      <rPr>
        <b/>
        <sz val="9"/>
        <color rgb="FF001D39"/>
        <rFont val="Calibri"/>
        <family val="2"/>
        <scheme val="major"/>
      </rPr>
      <t xml:space="preserve"> equivalent </t>
    </r>
  </si>
  <si>
    <t>Gold Fields collected data and calculated emissions for all categories as per the GHG Protocol Value Chain Standard. The following are Scope 3 categories examined:</t>
  </si>
  <si>
    <t>1.   Purchased goods and services</t>
  </si>
  <si>
    <t>2.   Capital goods – not applicable</t>
  </si>
  <si>
    <t>3.  Fuel and energy-related activities (not included in Scope 1 or 2)</t>
  </si>
  <si>
    <t>4.   Upstream transportation and distribution</t>
  </si>
  <si>
    <t>5.   Waste generated in operations</t>
  </si>
  <si>
    <t>6.  Business travel</t>
  </si>
  <si>
    <t>7.   Employee commuting</t>
  </si>
  <si>
    <t>8.   Upstream leased assets</t>
  </si>
  <si>
    <t>9.   Downstream transportation and distribution</t>
  </si>
  <si>
    <t>10. Processing of sold products</t>
  </si>
  <si>
    <t>11. Use of sold products</t>
  </si>
  <si>
    <t>12. End-of-life treatment of sold products</t>
  </si>
  <si>
    <t>13. Downstream leased assets</t>
  </si>
  <si>
    <t>14. Franchises</t>
  </si>
  <si>
    <t>15. Investments</t>
  </si>
  <si>
    <t>Gold Fields assesses all categories of Scope 3. However, categories 8, 13 and 14 are not applicable and do not contribute to the reported total Scope 3.</t>
  </si>
  <si>
    <t xml:space="preserve">Emission factors were obtained from Defra, the IPCC Fourth Assessment Guidelines, Climate Registry, and US EPA. </t>
  </si>
  <si>
    <r>
      <t>GRI 305-4 Carbon intensity (tCO</t>
    </r>
    <r>
      <rPr>
        <b/>
        <vertAlign val="subscript"/>
        <sz val="9"/>
        <color rgb="FF001D39"/>
        <rFont val="Calibri"/>
        <family val="2"/>
        <scheme val="major"/>
      </rPr>
      <t>2</t>
    </r>
    <r>
      <rPr>
        <b/>
        <sz val="9"/>
        <color rgb="FF001D39"/>
        <rFont val="Calibri"/>
        <family val="2"/>
        <scheme val="major"/>
      </rPr>
      <t>e/oz) based on Scope 1 and 2</t>
    </r>
  </si>
  <si>
    <t>Operations</t>
  </si>
  <si>
    <t>Emission intensity</t>
  </si>
  <si>
    <t>The ratio denominator is ounces of gold produced.</t>
  </si>
  <si>
    <r>
      <t>The types of GHG emissions included are Direct (Scope 1) and Energy Indirect (Scope 2). Gases included in the calculation are CO</t>
    </r>
    <r>
      <rPr>
        <vertAlign val="subscript"/>
        <sz val="8"/>
        <color rgb="FF000000"/>
        <rFont val="Calibri"/>
        <family val="2"/>
        <scheme val="major"/>
      </rPr>
      <t>2</t>
    </r>
    <r>
      <rPr>
        <sz val="8"/>
        <color rgb="FF000000"/>
        <rFont val="Calibri"/>
        <family val="2"/>
        <scheme val="major"/>
      </rPr>
      <t>, CH</t>
    </r>
    <r>
      <rPr>
        <vertAlign val="subscript"/>
        <sz val="8"/>
        <color rgb="FF000000"/>
        <rFont val="Calibri"/>
        <family val="2"/>
        <scheme val="major"/>
      </rPr>
      <t>4</t>
    </r>
    <r>
      <rPr>
        <sz val="8"/>
        <color rgb="FF000000"/>
        <rFont val="Calibri"/>
        <family val="2"/>
        <scheme val="major"/>
      </rPr>
      <t xml:space="preserve"> and N</t>
    </r>
    <r>
      <rPr>
        <vertAlign val="subscript"/>
        <sz val="8"/>
        <color rgb="FF000000"/>
        <rFont val="Calibri"/>
        <family val="2"/>
        <scheme val="major"/>
      </rPr>
      <t>2</t>
    </r>
    <r>
      <rPr>
        <sz val="8"/>
        <color rgb="FF000000"/>
        <rFont val="Calibri"/>
        <family val="2"/>
        <scheme val="major"/>
      </rPr>
      <t>O.</t>
    </r>
  </si>
  <si>
    <r>
      <t>GRI 305-4 Carbon intensity¹ (tCO</t>
    </r>
    <r>
      <rPr>
        <b/>
        <vertAlign val="subscript"/>
        <sz val="9"/>
        <color rgb="FF001D39"/>
        <rFont val="Calibri"/>
        <family val="2"/>
        <scheme val="major"/>
      </rPr>
      <t>2</t>
    </r>
    <r>
      <rPr>
        <b/>
        <sz val="9"/>
        <color rgb="FF001D39"/>
        <rFont val="Calibri"/>
        <family val="2"/>
        <scheme val="major"/>
      </rPr>
      <t>e/t mined) based on Scope 1 and 2</t>
    </r>
  </si>
  <si>
    <t xml:space="preserve">¹ Only operations and excludes head offices </t>
  </si>
  <si>
    <t>The ratio denominator is tonnes of gold mined</t>
  </si>
  <si>
    <r>
      <t>The types of GHG emissions included are direct (Scope 1) and energy indirect (Scope 2). Gases included in the calculation are CO</t>
    </r>
    <r>
      <rPr>
        <vertAlign val="subscript"/>
        <sz val="8"/>
        <color rgb="FF000000"/>
        <rFont val="Calibri"/>
        <family val="2"/>
        <scheme val="major"/>
      </rPr>
      <t>2</t>
    </r>
    <r>
      <rPr>
        <sz val="8"/>
        <color rgb="FF000000"/>
        <rFont val="Calibri"/>
        <family val="2"/>
        <scheme val="major"/>
      </rPr>
      <t>, CH</t>
    </r>
    <r>
      <rPr>
        <vertAlign val="subscript"/>
        <sz val="8"/>
        <color rgb="FF000000"/>
        <rFont val="Calibri"/>
        <family val="2"/>
        <scheme val="major"/>
      </rPr>
      <t>4</t>
    </r>
    <r>
      <rPr>
        <sz val="8"/>
        <color rgb="FF000000"/>
        <rFont val="Calibri"/>
        <family val="2"/>
        <scheme val="major"/>
      </rPr>
      <t xml:space="preserve"> and N</t>
    </r>
    <r>
      <rPr>
        <vertAlign val="subscript"/>
        <sz val="8"/>
        <color rgb="FF000000"/>
        <rFont val="Calibri"/>
        <family val="2"/>
        <scheme val="major"/>
      </rPr>
      <t>2</t>
    </r>
    <r>
      <rPr>
        <sz val="8"/>
        <color rgb="FF000000"/>
        <rFont val="Calibri"/>
        <family val="2"/>
        <scheme val="major"/>
      </rPr>
      <t>O.</t>
    </r>
  </si>
  <si>
    <t>Annual GHG emissions avoided (ktCO₂e)</t>
  </si>
  <si>
    <r>
      <t>The types of GHG emissions included are direct (Scope 1) and energy indirect (Scope 2). Gases included in the calculation are CO</t>
    </r>
    <r>
      <rPr>
        <vertAlign val="subscript"/>
        <sz val="9"/>
        <color rgb="FF000000"/>
        <rFont val="Calibri"/>
        <family val="2"/>
        <scheme val="major"/>
      </rPr>
      <t>2</t>
    </r>
    <r>
      <rPr>
        <sz val="9"/>
        <color rgb="FF000000"/>
        <rFont val="Calibri"/>
        <family val="2"/>
        <scheme val="major"/>
      </rPr>
      <t>, CH</t>
    </r>
    <r>
      <rPr>
        <vertAlign val="subscript"/>
        <sz val="9"/>
        <color rgb="FF000000"/>
        <rFont val="Calibri"/>
        <family val="2"/>
        <scheme val="major"/>
      </rPr>
      <t>4</t>
    </r>
    <r>
      <rPr>
        <sz val="9"/>
        <color rgb="FF000000"/>
        <rFont val="Calibri"/>
        <family val="2"/>
        <scheme val="major"/>
      </rPr>
      <t xml:space="preserve"> and N</t>
    </r>
    <r>
      <rPr>
        <vertAlign val="subscript"/>
        <sz val="9"/>
        <color rgb="FF000000"/>
        <rFont val="Calibri"/>
        <family val="2"/>
        <scheme val="major"/>
      </rPr>
      <t>2</t>
    </r>
    <r>
      <rPr>
        <sz val="9"/>
        <color rgb="FF000000"/>
        <rFont val="Calibri"/>
        <family val="2"/>
        <scheme val="major"/>
      </rPr>
      <t>O.</t>
    </r>
  </si>
  <si>
    <t>The basis for calculating reductions in emissions was directly related to energy efficiency projects implemented. Energy savings initiatives impact are captured for 36 months, after which they become baseline.</t>
  </si>
  <si>
    <t xml:space="preserve"> As the energy efficiency of gold mining is influenced by many factors, such as hauling distances, mining depth, ore quality and stripping ratios, emission reductions should be linked back to actual projects implemented.</t>
  </si>
  <si>
    <t>Emission reduction initiatives were calculated in accordance with:</t>
  </si>
  <si>
    <t>• GHG Protocol and WRI Mitigation Goal Standard: an accounting and reporting standard for national and subnational GHG reduction goals</t>
  </si>
  <si>
    <t>• ISO 14064 Part 1</t>
  </si>
  <si>
    <t>• GHG Protocol A Corporate Accounting and Reporting Standard (Revised Edition)</t>
  </si>
  <si>
    <r>
      <t>SASB EM-MM-120a.</t>
    </r>
    <r>
      <rPr>
        <b/>
        <vertAlign val="superscript"/>
        <sz val="9"/>
        <color rgb="FF001D39"/>
        <rFont val="Calibri"/>
        <family val="2"/>
        <scheme val="major"/>
      </rPr>
      <t>1</t>
    </r>
    <r>
      <rPr>
        <b/>
        <sz val="9"/>
        <color rgb="FF001D39"/>
        <rFont val="Calibri"/>
        <family val="2"/>
        <scheme val="major"/>
      </rPr>
      <t xml:space="preserve"> </t>
    </r>
  </si>
  <si>
    <t xml:space="preserve">GRI 305 - 7 Group NOₓ and SOₓ emissions ¹ (t) </t>
  </si>
  <si>
    <t xml:space="preserve">NOₓ </t>
  </si>
  <si>
    <t>SOₓ</t>
  </si>
  <si>
    <t>Subtotal</t>
  </si>
  <si>
    <t>Hg, Pb, VOCs²</t>
  </si>
  <si>
    <r>
      <t>PM</t>
    </r>
    <r>
      <rPr>
        <vertAlign val="subscript"/>
        <sz val="8"/>
        <color rgb="FF000000"/>
        <rFont val="Calibri"/>
        <family val="2"/>
        <scheme val="major"/>
      </rPr>
      <t xml:space="preserve">10 </t>
    </r>
    <r>
      <rPr>
        <sz val="8"/>
        <color rgb="FF000000"/>
        <rFont val="Calibri"/>
        <family val="2"/>
        <scheme val="major"/>
      </rPr>
      <t>or less³</t>
    </r>
  </si>
  <si>
    <t>¹ Noₓ  and Soₓ are calculated according to the average Noₓ  and Soₓ factors from the Environmental Protection Agency (EPA), Vol 11, July 2001, for the Group to allow for consistency</t>
  </si>
  <si>
    <t>² Not material and not significant KPI for gold mining and processing activities within the Group and Gold Fields Materiality Assessment</t>
  </si>
  <si>
    <t>³ Gold Fields does not currently collect, collate and/or report on this KPI Group-wide</t>
  </si>
  <si>
    <t>Country energy performance</t>
  </si>
  <si>
    <t>Percentage grid electricity (%)³</t>
  </si>
  <si>
    <t>Percentage⁴ renewable electricity(%)</t>
  </si>
  <si>
    <t>Diesel (TJ)</t>
  </si>
  <si>
    <t>Electricity¹ (TJ)</t>
  </si>
  <si>
    <t>Other fuels² (TJ)</t>
  </si>
  <si>
    <t>Total energy usage (TJ)</t>
  </si>
  <si>
    <t>4,703</t>
  </si>
  <si>
    <t>3,908</t>
  </si>
  <si>
    <t>3,142</t>
  </si>
  <si>
    <t>3,632</t>
  </si>
  <si>
    <t>3,604</t>
  </si>
  <si>
    <t>.</t>
  </si>
  <si>
    <t>Energy split electricity/fuel (%)</t>
  </si>
  <si>
    <t>53/47</t>
  </si>
  <si>
    <t>52/48</t>
  </si>
  <si>
    <t>56/44</t>
  </si>
  <si>
    <t>49/51</t>
  </si>
  <si>
    <t>46/54</t>
  </si>
  <si>
    <t>42/58</t>
  </si>
  <si>
    <t>41/59</t>
  </si>
  <si>
    <t>Total energy spend (US$m)</t>
  </si>
  <si>
    <t>Energy spend per oz (US$/oz)</t>
  </si>
  <si>
    <t>Energy initiatives savings (TJ)</t>
  </si>
  <si>
    <t>Energy cost savings (US$m)</t>
  </si>
  <si>
    <r>
      <t>CO</t>
    </r>
    <r>
      <rPr>
        <vertAlign val="subscript"/>
        <sz val="8"/>
        <rFont val="Calibri"/>
        <family val="2"/>
        <scheme val="major"/>
      </rPr>
      <t>2</t>
    </r>
    <r>
      <rPr>
        <sz val="8"/>
        <rFont val="Calibri"/>
        <family val="2"/>
        <scheme val="major"/>
      </rPr>
      <t>-e emissions abated (kt)</t>
    </r>
  </si>
  <si>
    <t>SASB EM-MM-130a.1</t>
  </si>
  <si>
    <t>¹  Electricity includes direct and indirect electricity including diesel for power</t>
  </si>
  <si>
    <t>² Other includes gas (LPG and NG) used for process heating, petrol and acetylene</t>
  </si>
  <si>
    <t>³ Divested from Darlot effective Q4 2017</t>
  </si>
  <si>
    <t xml:space="preserve">⁴ % of total electricity consumed </t>
  </si>
  <si>
    <t>Other Fuels² (TJ)</t>
  </si>
  <si>
    <t>1,784</t>
  </si>
  <si>
    <t>1,519</t>
  </si>
  <si>
    <t>1,648</t>
  </si>
  <si>
    <t>1,690</t>
  </si>
  <si>
    <t>1,903</t>
  </si>
  <si>
    <t>2,006</t>
  </si>
  <si>
    <t>94/6</t>
  </si>
  <si>
    <t>93/7</t>
  </si>
  <si>
    <t>95/5</t>
  </si>
  <si>
    <t>96/4</t>
  </si>
  <si>
    <r>
      <t>CO</t>
    </r>
    <r>
      <rPr>
        <vertAlign val="subscript"/>
        <sz val="8"/>
        <color rgb="FF000000"/>
        <rFont val="Calibri"/>
        <family val="2"/>
        <scheme val="major"/>
      </rPr>
      <t>2</t>
    </r>
    <r>
      <rPr>
        <sz val="8"/>
        <color rgb="FF000000"/>
        <rFont val="Calibri"/>
        <family val="2"/>
        <scheme val="major"/>
      </rPr>
      <t>-e emissions abated (kt)</t>
    </r>
  </si>
  <si>
    <t>Percentage grid electricity (%)</t>
  </si>
  <si>
    <t>Percentage renewable electricity (%)³</t>
  </si>
  <si>
    <t>2%⁴</t>
  </si>
  <si>
    <t>² Other includes petrol, LPG, acetylene</t>
  </si>
  <si>
    <t>³ Eskom (power utility) purchases renewable energy from the market and supplies via the grid</t>
  </si>
  <si>
    <t>⁴ Khanyisa Solar Plant</t>
  </si>
  <si>
    <t>5,688</t>
  </si>
  <si>
    <t>5,888</t>
  </si>
  <si>
    <t>5,792</t>
  </si>
  <si>
    <t>5,713</t>
  </si>
  <si>
    <t>5,647</t>
  </si>
  <si>
    <t>5,072</t>
  </si>
  <si>
    <t>37/63</t>
  </si>
  <si>
    <t>32/68</t>
  </si>
  <si>
    <t>30/70</t>
  </si>
  <si>
    <t>29/71</t>
  </si>
  <si>
    <t>28/72</t>
  </si>
  <si>
    <r>
      <t>CO</t>
    </r>
    <r>
      <rPr>
        <vertAlign val="subscript"/>
        <sz val="8"/>
        <color rgb="FF000000"/>
        <rFont val="Calibri"/>
        <family val="2"/>
        <scheme val="major"/>
      </rPr>
      <t>2</t>
    </r>
    <r>
      <rPr>
        <sz val="8"/>
        <color rgb="FF000000"/>
        <rFont val="Calibri"/>
        <family val="2"/>
        <scheme val="major"/>
      </rPr>
      <t>-e emissions abated (kt)³</t>
    </r>
  </si>
  <si>
    <t>Percentage renewable electricity (%)</t>
  </si>
  <si>
    <t>¹ Electricity:  includes direct and indirect electricity including diesel for power</t>
  </si>
  <si>
    <t>³ The emissions factors of the gas-powered generation plants at our Ghanaian mines are now higher than the Ghana grid emissions factor, and we no longer include the emissions abated by these plants.</t>
  </si>
  <si>
    <t>1,287</t>
  </si>
  <si>
    <t>2,226</t>
  </si>
  <si>
    <t>1,019</t>
  </si>
  <si>
    <t>1,150</t>
  </si>
  <si>
    <t>1,082</t>
  </si>
  <si>
    <t>997</t>
  </si>
  <si>
    <t>1,014</t>
  </si>
  <si>
    <t>47/53</t>
  </si>
  <si>
    <t>45/55</t>
  </si>
  <si>
    <t>50/50</t>
  </si>
  <si>
    <t>55/45</t>
  </si>
  <si>
    <t>54/46</t>
  </si>
  <si>
    <t>³ 100% renewable electricity (hydropower) supplied by Kallpa</t>
  </si>
  <si>
    <t>Country and Group energy and carbon performance</t>
  </si>
  <si>
    <t>Electricity purchased (MWh)</t>
  </si>
  <si>
    <t>Diesel consumption (kL)</t>
  </si>
  <si>
    <t>Total energy consumption (GJ)</t>
  </si>
  <si>
    <t>Energy intensity (GJ/oz produced)</t>
  </si>
  <si>
    <t>Total energy costs (US$m)</t>
  </si>
  <si>
    <t>¹ Includes 100% energy costs for Gruyere, previously 50% was included</t>
  </si>
  <si>
    <t>Environmental expenditure/investments (US$ )</t>
  </si>
  <si>
    <t>Pollution prevention</t>
  </si>
  <si>
    <t>Audits</t>
  </si>
  <si>
    <t>Specialist studies and environmental impact assessments</t>
  </si>
  <si>
    <t>Rehabilitation fund contributions</t>
  </si>
  <si>
    <t>Total environmental expenditure/investments</t>
  </si>
  <si>
    <t>Capital investments (US$m)</t>
  </si>
  <si>
    <t>Energy and renewables</t>
  </si>
  <si>
    <t>44.88¹</t>
  </si>
  <si>
    <r>
      <t>Water</t>
    </r>
    <r>
      <rPr>
        <sz val="8"/>
        <rFont val="Aptos Narrow"/>
        <family val="2"/>
      </rPr>
      <t>²</t>
    </r>
  </si>
  <si>
    <t>Total</t>
  </si>
  <si>
    <t>² Construction of Cerro Corona water treatment plant/upgrade of old return water dam at South Deep</t>
  </si>
  <si>
    <t>Environmental stewardship and compliance</t>
  </si>
  <si>
    <t>GRI 301-1 Group input materials (kt)</t>
  </si>
  <si>
    <t>Blasting agents</t>
  </si>
  <si>
    <t>Hydrochloric acid</t>
  </si>
  <si>
    <t>Lime</t>
  </si>
  <si>
    <t>Cement</t>
  </si>
  <si>
    <t>Caustic soda</t>
  </si>
  <si>
    <t>Cyanide</t>
  </si>
  <si>
    <t>GRI 306-3 Group environmental incidents</t>
  </si>
  <si>
    <t>Level 2 incidents</t>
  </si>
  <si>
    <t>Level 3 incidents</t>
  </si>
  <si>
    <t>Level 4 incidents</t>
  </si>
  <si>
    <t>Level 5 incidents</t>
  </si>
  <si>
    <t>Group total serious (Level 3, 4, and 5) environmental incidents</t>
  </si>
  <si>
    <t>SASB EM-MM-140a.2.¹ Number of incidents of non-compliance associated with water quality permits, standards and regulations</t>
  </si>
  <si>
    <t xml:space="preserve">GRI 307-1 Environmental non-compliance with environmental laws and regulations </t>
  </si>
  <si>
    <t>Gold Fields has updated and calibrated its compliance-related disclosures for the period from 2019 to 2022 as presented below. These disclosures have been improved to:</t>
  </si>
  <si>
    <t>* Report on environmental findings only, i.e. more granular than Company-wide, mine-wide or sustainable development disclosures. Gold Fields does not separate water-related findings from environmental findings</t>
  </si>
  <si>
    <t>* Include environmental violations with findings for disclosure purposes. Findings and violations do not result in a fine and do not necessarily represent a legal or regulatory non-conformance</t>
  </si>
  <si>
    <t xml:space="preserve">* Differentiate clearly between findings (or violations) and fines, penalties and sanctions </t>
  </si>
  <si>
    <t>* Disclose fines, penalties and sanctions as settled, i.e. net of reduced or revoked fines. This is disclosed in US$</t>
  </si>
  <si>
    <t>* Disclose accruals for potential or appealed fines, penalties or sanctions</t>
  </si>
  <si>
    <t xml:space="preserve">Our disclosures do not apply a materiality or financial threshold for fines, penalties or sanctions. </t>
  </si>
  <si>
    <t>Number of environmental findings or  fines¹</t>
  </si>
  <si>
    <t xml:space="preserve">Number of environmental findings or violations² ³ </t>
  </si>
  <si>
    <t>Number of fines/penalties/sanctions³</t>
  </si>
  <si>
    <t>Value of fines/penalties/sanctions (US$)</t>
  </si>
  <si>
    <t>_</t>
  </si>
  <si>
    <t>Value of accruals for potential fines/ penalties/sanctions</t>
  </si>
  <si>
    <t xml:space="preserve">¹ Gold Fields reports all environmental findings, violations, fines, penalties or sanctions and does not apply a materiality or financial threshold for disclosure purposes 
² In accordance with Gold Fields' compliance classifications, these environmental findings or violations do not result in a fine and do not necessarily represent a legal or regulatory 
non-conformance
³ Gold Fields does not currently report or separate water or other types of environmental related findings, violations, fines penalties or sanctions </t>
  </si>
  <si>
    <t xml:space="preserve">GRI 303-3 Total water withdrawal by source </t>
  </si>
  <si>
    <t xml:space="preserve">Total water withdrawal (GL) </t>
  </si>
  <si>
    <t>Operation</t>
  </si>
  <si>
    <t>Group total</t>
  </si>
  <si>
    <t>Sources of water (GL)</t>
  </si>
  <si>
    <t xml:space="preserve">Surface water </t>
  </si>
  <si>
    <t>Ground water</t>
  </si>
  <si>
    <r>
      <t>Purchased water</t>
    </r>
    <r>
      <rPr>
        <vertAlign val="superscript"/>
        <sz val="8"/>
        <color rgb="FF000000"/>
        <rFont val="Calibri"/>
        <family val="2"/>
        <scheme val="major"/>
      </rPr>
      <t>1</t>
    </r>
  </si>
  <si>
    <t xml:space="preserve">¹ Third Party water </t>
  </si>
  <si>
    <t>Sources of freshwater (GL)</t>
  </si>
  <si>
    <t>Quality: Total water withdrawal by source (GL) 2024</t>
  </si>
  <si>
    <t>High quality (freshwater) (GL)</t>
  </si>
  <si>
    <t>Low quality (brackish, saline – hypersaline) (GL)</t>
  </si>
  <si>
    <t>Total (GL)</t>
  </si>
  <si>
    <t xml:space="preserve">Ground water </t>
  </si>
  <si>
    <t>Water recycled/reused (GL)</t>
  </si>
  <si>
    <t>Country</t>
  </si>
  <si>
    <t xml:space="preserve">South Africa </t>
  </si>
  <si>
    <t xml:space="preserve">Ghana </t>
  </si>
  <si>
    <t>Water recycled/reused (%)¹</t>
  </si>
  <si>
    <t>¹ % total recycled/reused of operational water use</t>
  </si>
  <si>
    <t>Total water withdrawal litre per tonne processed</t>
  </si>
  <si>
    <t>Freshwater withdrawal litre per ounce produced</t>
  </si>
  <si>
    <t>SASB EM-MM-140a.1. total freshwater withdrawn</t>
  </si>
  <si>
    <t>Freshwater¹ use (withdrawn) (GL)</t>
  </si>
  <si>
    <r>
      <t>Granny Smith</t>
    </r>
    <r>
      <rPr>
        <vertAlign val="superscript"/>
        <sz val="8"/>
        <color rgb="FF000000"/>
        <rFont val="Calibri"/>
        <family val="2"/>
        <scheme val="major"/>
      </rPr>
      <t>2</t>
    </r>
  </si>
  <si>
    <t xml:space="preserve">Tarkwa </t>
  </si>
  <si>
    <t>¹ Gold Fields uses the ICMM definition for this KPI</t>
  </si>
  <si>
    <r>
      <rPr>
        <i/>
        <vertAlign val="superscript"/>
        <sz val="8"/>
        <color rgb="FF000000"/>
        <rFont val="Calibri"/>
        <family val="2"/>
        <scheme val="major"/>
      </rPr>
      <t>2</t>
    </r>
    <r>
      <rPr>
        <i/>
        <sz val="8"/>
        <color rgb="FF000000"/>
        <rFont val="Calibri"/>
        <family val="2"/>
        <scheme val="major"/>
      </rPr>
      <t xml:space="preserve"> Rainwater use as a result of high rain experienced in the catchment </t>
    </r>
  </si>
  <si>
    <t>Freshwater withdrawal litre per tonne processed</t>
  </si>
  <si>
    <t>GRI 303-4 and GRI 303-5</t>
  </si>
  <si>
    <t>2024 Water summary by operation (GL)</t>
  </si>
  <si>
    <t>Total water withdrawn</t>
  </si>
  <si>
    <t>Total water discharge</t>
  </si>
  <si>
    <t>Total water consumption¹ (withdrawn minus total discharges)</t>
  </si>
  <si>
    <t>Other managed water withdrawal (diversion)</t>
  </si>
  <si>
    <t>Total water recycled</t>
  </si>
  <si>
    <t>Total water reused</t>
  </si>
  <si>
    <t>Total water withdrawal (GL) stress areas</t>
  </si>
  <si>
    <t>¹ Gold Fields use the ICMM definition for this KPI</t>
  </si>
  <si>
    <t>Exposure to water-stressed areas</t>
  </si>
  <si>
    <t>The Global Water Tool from the World Business Council for Sustainable Development (WBCSD) (v2015 1.3.5) indicates that South Africa and West Australia are water-stressed areas. Currently, Gold Fields has five out nine operations located in water-stressed countries, which is equivalent to 55.5%.</t>
  </si>
  <si>
    <t>SASB: Gold Fields does not undertake its water stress analysis using the World Resources Institute's (WRI) Water Risk Atlas tool, Aqueduct.</t>
  </si>
  <si>
    <r>
      <rPr>
        <b/>
        <sz val="9"/>
        <color rgb="FF001D39"/>
        <rFont val="Calibri"/>
        <family val="2"/>
      </rPr>
      <t>SASB EM-MM-140a.1.</t>
    </r>
    <r>
      <rPr>
        <b/>
        <sz val="9"/>
        <color rgb="FF000000"/>
        <rFont val="Calibri"/>
        <family val="2"/>
      </rPr>
      <t xml:space="preserve"> (1)</t>
    </r>
    <r>
      <rPr>
        <b/>
        <sz val="9"/>
        <color rgb="FFFF0000"/>
        <rFont val="Calibri"/>
        <family val="2"/>
      </rPr>
      <t xml:space="preserve"> </t>
    </r>
    <r>
      <rPr>
        <b/>
        <sz val="9"/>
        <color rgb="FF001D39"/>
        <rFont val="Calibri"/>
        <family val="2"/>
      </rPr>
      <t>Percentage of total freshwater¹ withdrawn in countries with High or Extremely High Baseline Water Stress</t>
    </r>
  </si>
  <si>
    <t>SASB EM-MM-140a.1. (2) Percentage of total freshwater consumed in countries with High or Extremely High Baseline Water Stress (% of Group total)</t>
  </si>
  <si>
    <t>Group water costs (US$m)</t>
  </si>
  <si>
    <t>Water abstraction costs</t>
  </si>
  <si>
    <t>Water-related energy costs</t>
  </si>
  <si>
    <t>Water discharge costs</t>
  </si>
  <si>
    <t>Water administrative costs</t>
  </si>
  <si>
    <t>Statutory legal penalties</t>
  </si>
  <si>
    <t>Civil legal penalties</t>
  </si>
  <si>
    <t>Water-related incident/non-conformance remediation costs</t>
  </si>
  <si>
    <t>Total water management cost</t>
  </si>
  <si>
    <t>Capital projects costs</t>
  </si>
  <si>
    <t>Total water cost</t>
  </si>
  <si>
    <t>Cyanide incident reporting</t>
  </si>
  <si>
    <t>Cyanide incidents</t>
  </si>
  <si>
    <t>Cyanide exposure resulting in fatality</t>
  </si>
  <si>
    <t>Cyanide exposure resulting in hospitalisation or fatality</t>
  </si>
  <si>
    <t>Cyanide releases off the mine site requiring response or remediation</t>
  </si>
  <si>
    <t>Cyanide releases on or off the mine site resulting in significant adverse effects to health or the environment</t>
  </si>
  <si>
    <t>Cyanide releases on or off the mine site that require reporting under applicable regulations</t>
  </si>
  <si>
    <t>Releases that cause applicable limits for cyanide to be exceeded</t>
  </si>
  <si>
    <r>
      <t>SASB EM-MM-150a.1. Total weight of tailings waste, percentage recycled</t>
    </r>
    <r>
      <rPr>
        <b/>
        <vertAlign val="superscript"/>
        <sz val="9"/>
        <color rgb="FF001D39"/>
        <rFont val="Calibri"/>
        <family val="2"/>
        <scheme val="major"/>
      </rPr>
      <t>1</t>
    </r>
  </si>
  <si>
    <t>Total weight of tailings produced**</t>
  </si>
  <si>
    <t>Total weight of waste rock generated**</t>
  </si>
  <si>
    <t>GRI 306- 2 Total weight of waste by type and disposal method</t>
  </si>
  <si>
    <t>Group mineral waste (million tonnes)</t>
  </si>
  <si>
    <t>A: Tailings</t>
  </si>
  <si>
    <t>B: Waste rock</t>
  </si>
  <si>
    <t>C: Mineral waste repurposed/reused Tailings¹</t>
  </si>
  <si>
    <t>C: Mineral waste repurposed/reused Waste Rock¹</t>
  </si>
  <si>
    <t>Total weight of tailings waste, percentage recycled¹</t>
  </si>
  <si>
    <t xml:space="preserve">SASB EM-MM-150a.3 Number of tailings impoundments, broken down by MSHA hazard potential </t>
  </si>
  <si>
    <t>https://www.goldfields.com/pdf/media/media-release/gold-fields-tsf-document-june-2019-new.pdf</t>
  </si>
  <si>
    <t>Number of significant incidents associated with hazardous materials and waste management**</t>
  </si>
  <si>
    <t>2018¹</t>
  </si>
  <si>
    <t xml:space="preserve">¹ 2018 Level 3 environmental incidents were related to tailings material </t>
  </si>
  <si>
    <t xml:space="preserve">Description of waste and hazardous materials management policies and procedures for active and inactive operations**
</t>
  </si>
  <si>
    <t>Refer to Management Approach on website :</t>
  </si>
  <si>
    <t>Tailings storage facilities inventory table**</t>
  </si>
  <si>
    <t>Refer to:</t>
  </si>
  <si>
    <t>Summary of tailings management systems and governance structure used to monitor and maintain stability of tailings storage facilities**</t>
  </si>
  <si>
    <t>Approach to development of Emergency Preparedness and Response Plans (EPRPs) for tailings storage facilities**</t>
  </si>
  <si>
    <t>Emergency response planning | SUSTAINABILITY | Gold Fields</t>
  </si>
  <si>
    <t>Total weight of non-mineralised waste generated **</t>
  </si>
  <si>
    <t>SASB EM-MM-150a.2. Total weight of (non-mineralised) processing waste², percentage recycled</t>
  </si>
  <si>
    <t>Non-hazardous</t>
  </si>
  <si>
    <t>Metal recycled (non-hazardous)</t>
  </si>
  <si>
    <t>Timber as firewood (non-hazardous)</t>
  </si>
  <si>
    <t xml:space="preserve">General landfill </t>
  </si>
  <si>
    <t>Waste incincerated with energy recovery</t>
  </si>
  <si>
    <t>Waste incincerated without energy recovery</t>
  </si>
  <si>
    <t>Waste otherwise disposed</t>
  </si>
  <si>
    <t>Waste with unknown disposal method</t>
  </si>
  <si>
    <t xml:space="preserve">Granny Smith </t>
  </si>
  <si>
    <t>Hazardous</t>
  </si>
  <si>
    <t xml:space="preserve">Hydrocarbons (oil, grease) (hazardous) </t>
  </si>
  <si>
    <t>Batteries</t>
  </si>
  <si>
    <t>Brine Precipitate</t>
  </si>
  <si>
    <t>Waste incinerated with energy recovery (medical)</t>
  </si>
  <si>
    <t xml:space="preserve">Biodiversity conservation and land management </t>
  </si>
  <si>
    <t xml:space="preserve">SASB EM-MM-160a.3. Percentage of (1) proved* and (2) probable* reserves in or near sites with protected conservation status or endangered species habitat </t>
  </si>
  <si>
    <t>GRI 304-1</t>
  </si>
  <si>
    <t>GRI 304-3</t>
  </si>
  <si>
    <t>GRI 304-4</t>
  </si>
  <si>
    <t>Operational sites owned, leased, managed in, or adjacent to, protected areas and areas of high biodiversity value outside protected areas</t>
  </si>
  <si>
    <t>Proximity to or overlap with legally protected areas including exploration</t>
  </si>
  <si>
    <t>Proximity to or overlap with World Heritage Sites</t>
  </si>
  <si>
    <t>Number of IUCN Red List species and national conservation list species with habitats in areas affected by operations, by level of extinction risk</t>
  </si>
  <si>
    <t xml:space="preserve">Operation </t>
  </si>
  <si>
    <t>11¹</t>
  </si>
  <si>
    <t xml:space="preserve">South Deep⁴ </t>
  </si>
  <si>
    <t xml:space="preserve">Total </t>
  </si>
  <si>
    <t xml:space="preserve">Amount of land (owned or leased, and managed for production activities or extractive use) disturbed or rehabilitated </t>
  </si>
  <si>
    <t>2024 (ha)</t>
  </si>
  <si>
    <t>2023 (ha)</t>
  </si>
  <si>
    <t>2022 (ha)</t>
  </si>
  <si>
    <t>2021 (ha)</t>
  </si>
  <si>
    <t>2020 (ha)</t>
  </si>
  <si>
    <t>2019 (ha)</t>
  </si>
  <si>
    <t>2018 (ha)</t>
  </si>
  <si>
    <t>1,953³</t>
  </si>
  <si>
    <t>* Gold Fields has not attributed these KPIs to proved and probable reserves and only reports on the biodiversity reserves in or near operations with protected conservation status or endangered species habitat or similar</t>
  </si>
  <si>
    <t>¹ Species of local significance, interest or concern, but not International Union for Conservation of Nature (IUCN) red list species</t>
  </si>
  <si>
    <t xml:space="preserve">² Gold Fields has revised and optimised its Biodiversity Management KPIs and reports against those that are material, with emphasis on KPIs material to local stakeholders, and for internal and operational use and management. </t>
  </si>
  <si>
    <t>³ Restated from 2018. Data aligned with Australian Mining Rehabilitation Fund submissions</t>
  </si>
  <si>
    <t xml:space="preserve">⁴ South Deep uses 719ha for mining-related activities 
</t>
  </si>
  <si>
    <t>Number of operations identified as requiring biodiversity management plans according to stated criteria, and the number (percentage) of those sites with plans in place</t>
  </si>
  <si>
    <t>Number of managed operations</t>
  </si>
  <si>
    <t xml:space="preserve">Number of operations assessed to determine if they require biodiversity management plans </t>
  </si>
  <si>
    <t xml:space="preserve">Number of operations identified as requiring biodiversity management plans </t>
  </si>
  <si>
    <t>Number of operations identified as requiring biodiversity management plans with plans in place</t>
  </si>
  <si>
    <t>MM: Include impacts identified as a consequence of any resettlement and closure activities reported under indicators MM9 and MM10 respectively – not applicable to Gold Fields during 2024.</t>
  </si>
  <si>
    <t>ARD potential/risk</t>
  </si>
  <si>
    <t>No</t>
  </si>
  <si>
    <t>Yes</t>
  </si>
  <si>
    <r>
      <rPr>
        <b/>
        <sz val="9"/>
        <color rgb="FF001D39"/>
        <rFont val="Calibri"/>
        <family val="2"/>
      </rPr>
      <t xml:space="preserve">Geochemically reactive material at Gold Fields
</t>
    </r>
    <r>
      <rPr>
        <sz val="8"/>
        <color rgb="FF000000"/>
        <rFont val="Calibri"/>
        <family val="2"/>
      </rPr>
      <t xml:space="preserve">Gold Fields has identified incidences of ARD, and the risk of potential short-term and long-term ARD issues, specifically at its Cerro Corona, South Deep and St Ives mines. Gold Fields commissioned technical studies at Cerro Corona, starting in 2015, to investigate technical solutions to better inform appropriate short and long-term mitigation strategies for ARD management and to work towards a reasonable cost estimate of potential issues. While progress has been made in addressing potential long-term ARD risks, Gold Fields is not able to generate a reliable estimate of the total potential impact on the Group. South Deep has concluded technical studies related to long-term closure risk, which have indicated that, subject to the implementation of targeted mitigation measures and no regional hydrogeological changes, ARD generation will be mitigated and/or contained, thus resulting in no potential residual environmental risk. South Deep continues to implement required mitigation measures to prevent ARD. Due to the inherent uncertainty on the outcome of the cessation of dewatering of Cooke 4 (Ezulwini) over which South Deep does not have control, together with the application made by Rand Uranium (a subsidiary of Sibanye Stillwater) for the closure of Cooke 3, 2 and 1 shafts, which would result in the rewatering of these shafts, along with other possible hydrogeological influences unrelated to South Deep in the future, the post closure water liability continues to be a contingent liability. St Ives has initiated technical investigations into potential ARD generation, identified as part of progressive rehabilitation activities, at the Cave Rocks landform and open pit. This risk is negligible. </t>
    </r>
  </si>
  <si>
    <t>`</t>
  </si>
  <si>
    <t>Integrated mine closure</t>
  </si>
  <si>
    <t>Windfall*</t>
  </si>
  <si>
    <t>*  Windfall is a project; for alignment with financial reporting, liability costs are included.</t>
  </si>
  <si>
    <t>Closure cost liability estimate</t>
  </si>
  <si>
    <t>Group closure cost liability estimate (US$m)</t>
  </si>
  <si>
    <t>42  </t>
  </si>
  <si>
    <t>100  </t>
  </si>
  <si>
    <t>79  </t>
  </si>
  <si>
    <t>Chile</t>
  </si>
  <si>
    <t>Canada</t>
  </si>
  <si>
    <t>400  </t>
  </si>
  <si>
    <r>
      <rPr>
        <i/>
        <vertAlign val="superscript"/>
        <sz val="8"/>
        <color rgb="FF000000"/>
        <rFont val="Calibri"/>
        <family val="2"/>
        <scheme val="major"/>
      </rPr>
      <t>1</t>
    </r>
    <r>
      <rPr>
        <i/>
        <sz val="8"/>
        <color rgb="FF000000"/>
        <rFont val="Calibri"/>
        <family val="2"/>
        <scheme val="major"/>
      </rPr>
      <t xml:space="preserve"> Includes 50% of the total Gruyere closure cost estimate</t>
    </r>
  </si>
  <si>
    <t xml:space="preserve">Closure liability: financial provision </t>
  </si>
  <si>
    <t>Provision method</t>
  </si>
  <si>
    <t xml:space="preserve">Australia </t>
  </si>
  <si>
    <t>Existing operating cash and resources and restricted funds of US$24m set aside for 2024</t>
  </si>
  <si>
    <t>Additional contributions to environmental trust funds and guarantees ensuring the life-of-mine closure liability will be fully funded</t>
  </si>
  <si>
    <t>Reclamation security agreements and bonds underwritten by banks, as well as continued restricted funds of US$12m</t>
  </si>
  <si>
    <t>Bank guarantees and restricted funds set aside  – US$nil was set aside for 2024</t>
  </si>
  <si>
    <t xml:space="preserve">Progressive rehabilitation </t>
  </si>
  <si>
    <t>Implementation of 2023 progressive rehabilitation plans</t>
  </si>
  <si>
    <t>Target completion against plan</t>
  </si>
  <si>
    <t xml:space="preserve">Actual completion against plan </t>
  </si>
  <si>
    <t>Group total*</t>
  </si>
  <si>
    <t>* Group performance is calculated using operational, not regional, scores. US$15m spent directly on progressive rehabilitation in 2023.</t>
  </si>
  <si>
    <t>National value distribution</t>
  </si>
  <si>
    <t>National value distribution by country and type – 2024 (US$m)</t>
  </si>
  <si>
    <t>Employees</t>
  </si>
  <si>
    <t>SED spend¹</t>
  </si>
  <si>
    <t>Capital providers</t>
  </si>
  <si>
    <t>Suppliers³</t>
  </si>
  <si>
    <t>Governments</t>
  </si>
  <si>
    <t>4.07²</t>
  </si>
  <si>
    <t>4⁴</t>
  </si>
  <si>
    <t>266⁵</t>
  </si>
  <si>
    <t>Total Gold Fields</t>
  </si>
  <si>
    <t>498⁶</t>
  </si>
  <si>
    <r>
      <rPr>
        <i/>
        <vertAlign val="superscript"/>
        <sz val="8"/>
        <color rgb="FF000000"/>
        <rFont val="Calibri"/>
        <family val="2"/>
        <scheme val="major"/>
      </rPr>
      <t>1</t>
    </r>
    <r>
      <rPr>
        <i/>
        <sz val="8"/>
        <color rgb="FF000000"/>
        <rFont val="Calibri"/>
        <family val="2"/>
        <scheme val="major"/>
      </rPr>
      <t xml:space="preserve"> SED stands for socioeconomic development investments in host communities. It excludes host community wages and procurement spend, which are captured under payments to 'Employees' and 'Suppliers'</t>
    </r>
  </si>
  <si>
    <r>
      <rPr>
        <i/>
        <vertAlign val="superscript"/>
        <sz val="8"/>
        <color rgb="FF000000"/>
        <rFont val="Calibri"/>
        <family val="2"/>
      </rPr>
      <t>2</t>
    </r>
    <r>
      <rPr>
        <i/>
        <sz val="8"/>
        <color rgb="FF000000"/>
        <rFont val="Calibri"/>
        <family val="2"/>
      </rPr>
      <t xml:space="preserve"> Includes US$497k from the South Deep trusts</t>
    </r>
  </si>
  <si>
    <r>
      <rPr>
        <i/>
        <vertAlign val="superscript"/>
        <sz val="8"/>
        <color rgb="FF000000"/>
        <rFont val="Calibri"/>
        <family val="2"/>
        <scheme val="major"/>
      </rPr>
      <t>3</t>
    </r>
    <r>
      <rPr>
        <i/>
        <sz val="8"/>
        <color rgb="FF000000"/>
        <rFont val="Calibri"/>
        <family val="2"/>
        <scheme val="major"/>
      </rPr>
      <t xml:space="preserve"> Includes contractors and suppliers and excludes projects</t>
    </r>
  </si>
  <si>
    <r>
      <rPr>
        <i/>
        <vertAlign val="superscript"/>
        <sz val="8"/>
        <color rgb="FF000000"/>
        <rFont val="Calibri"/>
        <family val="2"/>
        <scheme val="major"/>
      </rPr>
      <t xml:space="preserve">4 </t>
    </r>
    <r>
      <rPr>
        <i/>
        <sz val="8"/>
        <color rgb="FF000000"/>
        <rFont val="Calibri"/>
        <family val="2"/>
        <scheme val="major"/>
      </rPr>
      <t>South Deep has carry-forward losses and allowances for offset against taxable income</t>
    </r>
  </si>
  <si>
    <r>
      <rPr>
        <i/>
        <vertAlign val="superscript"/>
        <sz val="8"/>
        <color rgb="FF000000"/>
        <rFont val="Calibri"/>
        <family val="2"/>
        <scheme val="major"/>
      </rPr>
      <t>5</t>
    </r>
    <r>
      <rPr>
        <i/>
        <sz val="8"/>
        <color rgb="FF000000"/>
        <rFont val="Calibri"/>
        <family val="2"/>
        <scheme val="major"/>
      </rPr>
      <t xml:space="preserve"> Exclude</t>
    </r>
    <r>
      <rPr>
        <i/>
        <sz val="8"/>
        <rFont val="Calibri"/>
        <family val="2"/>
        <scheme val="major"/>
      </rPr>
      <t>s US$26m</t>
    </r>
    <r>
      <rPr>
        <i/>
        <sz val="8"/>
        <color rgb="FF000000"/>
        <rFont val="Calibri"/>
        <family val="2"/>
        <scheme val="major"/>
      </rPr>
      <t xml:space="preserve"> in dividends declared in lieu of the Ghanaian government's 10% stake in Tarkwa and Damang mines</t>
    </r>
  </si>
  <si>
    <r>
      <rPr>
        <i/>
        <vertAlign val="superscript"/>
        <sz val="8"/>
        <color rgb="FF000000"/>
        <rFont val="Calibri"/>
        <family val="2"/>
        <scheme val="major"/>
      </rPr>
      <t xml:space="preserve">6 </t>
    </r>
    <r>
      <rPr>
        <i/>
        <sz val="8"/>
        <color rgb="FF000000"/>
        <rFont val="Calibri"/>
        <family val="2"/>
        <scheme val="major"/>
      </rPr>
      <t>Excludes benefits paid to employees working on capital projects</t>
    </r>
  </si>
  <si>
    <t>National value distribution by country (US$m)</t>
  </si>
  <si>
    <t>SASB EM-MM-320a.1.</t>
  </si>
  <si>
    <t>GRI 403-9 Work Related Injuries</t>
  </si>
  <si>
    <t>Group safety performance</t>
  </si>
  <si>
    <t>Fatalities¹</t>
  </si>
  <si>
    <t>Employee fatalities</t>
  </si>
  <si>
    <t>Contractor fatalities</t>
  </si>
  <si>
    <t>Fatality rate</t>
  </si>
  <si>
    <t>Employee fatality rate</t>
  </si>
  <si>
    <t>Contractor fatality rate</t>
  </si>
  <si>
    <t>Lost time injuries (LTIs)²</t>
  </si>
  <si>
    <t>Employee LTIs</t>
  </si>
  <si>
    <t xml:space="preserve">n/a </t>
  </si>
  <si>
    <t>Contractor LTIs</t>
  </si>
  <si>
    <t>Lost time injury frequency rate (LTIFR³)</t>
  </si>
  <si>
    <t>Employee LTIFR</t>
  </si>
  <si>
    <t>Contractor LTIFR</t>
  </si>
  <si>
    <t>Total recordable injuries</t>
  </si>
  <si>
    <t>Employee total recordable injuries</t>
  </si>
  <si>
    <t>Contractor total recordable injuries</t>
  </si>
  <si>
    <t>Total recordable injury frequency rate (TRIFR)⁴</t>
  </si>
  <si>
    <t>Employee TRIFR</t>
  </si>
  <si>
    <t>Contractor TRIFR</t>
  </si>
  <si>
    <t>Serious injuries⁵</t>
  </si>
  <si>
    <t>Severity rate</t>
  </si>
  <si>
    <t>Duration rate⁶</t>
  </si>
  <si>
    <t>Near misses⁸</t>
  </si>
  <si>
    <t>Near-miss frequency rate (NMFR)</t>
  </si>
  <si>
    <t>Serious potential incidents (SPIs)</t>
  </si>
  <si>
    <t>% timely close-out on SPIs</t>
  </si>
  <si>
    <t>Safety engagement rate (SER)⁷</t>
  </si>
  <si>
    <t>Hours worked</t>
  </si>
  <si>
    <t>Employee hours worked</t>
  </si>
  <si>
    <t xml:space="preserve">Contractor hours worked </t>
  </si>
  <si>
    <t>¹ In 2017 and 2018, Gold Fields also recorded non-occupational fatalities at its mines. In 2017, a member of the protection services team at South Deep was shot and killed during a robbery at the mine, while in 2018 a member of Tarkwa’s Community Security Task Force drowned in a settling pond on the mine</t>
  </si>
  <si>
    <t>² An LTI is a work-related injury resulting in the employee or contractor being unable to attend work for a period of one or more days after the day of the injury. The employee or contractor is unable to perform any of his/her duties. Numbers exclude injuries at our projects</t>
  </si>
  <si>
    <t>³ LTIFR = (LTIs x 1,000,000/number of hours worked). Numbers exclude injuries at our projects</t>
  </si>
  <si>
    <t>⁴ TRIFR = (fatalities + LTIs + restricted work injuries + medically treated injuries) x 1,000,000/number of hours worked. Numbers exclude injuries at our projects</t>
  </si>
  <si>
    <t>⁵ A serious injury is an injury that incurs 14 or more days lost and results in:
– A fracture of any bone (excluding hairline fractures and fractures of fingers, toes or nose)
– Internal haemorrhage
– Head trauma (including concussion, loss of consciousness) requiring hospitalisation
– Loss of all or part of a limb (excluding bone dressing to facilitate medical treatment of injured fingers and toes)
– Permanent loss of function and/or permanent disability such as hearing loss or damage to lung function
– Permanent disfigurement where the injury has resulted in the appearance of a person being deeply and persistently harmed medically and that is likely to lead to psychosocial problems
Numbers exclude injuries at our projects
Since 2019, we have applied Gold Fields' definition in classifying serious injuries. In terms of this definition, a serious injury is one that incurs 14 days or more of work lost and results in one of a range of injuries.</t>
  </si>
  <si>
    <t>⁶ Duration rate = days lost to LTIs/number of LTIs. Numbers exclude injuries at our projects</t>
  </si>
  <si>
    <t>⁷ SER = safety engagements x 1,000/number of hours worked. Safety engagements are conversations between managers and the workforce to improve safety. Reporting of the SER commenced in 2017. Numbers exclude engagements at our projects</t>
  </si>
  <si>
    <t>⁸ Near misses increased three-fold due to concerted reporting efforts at South Deep</t>
  </si>
  <si>
    <t>Safety (operations)</t>
  </si>
  <si>
    <t>Fatalities</t>
  </si>
  <si>
    <t xml:space="preserve">St Ives </t>
  </si>
  <si>
    <t>Serious potential incidents</t>
  </si>
  <si>
    <t>Safety engagement rate</t>
  </si>
  <si>
    <t>Near misses</t>
  </si>
  <si>
    <t>Serious Injuries</t>
  </si>
  <si>
    <t>Lost time injuries</t>
  </si>
  <si>
    <t>Total recordable injury frequency rate</t>
  </si>
  <si>
    <t>TRD</t>
  </si>
  <si>
    <t xml:space="preserve">TRDFR </t>
  </si>
  <si>
    <t>All cases were male, aside from two CRTB female cases in South Africa.</t>
  </si>
  <si>
    <t>Silicosis</t>
  </si>
  <si>
    <t>Occupational diseases at South Deep 
(rate per 1,000 employees and contractors at year-end)</t>
  </si>
  <si>
    <t>South Deep workforce</t>
  </si>
  <si>
    <t>Workforce</t>
  </si>
  <si>
    <t>SASB EM-MM-000.B</t>
  </si>
  <si>
    <t>GRI 2-8 Total workforce C2024</t>
  </si>
  <si>
    <t>C2024</t>
  </si>
  <si>
    <t>Contractors</t>
  </si>
  <si>
    <t>% Nationals³</t>
  </si>
  <si>
    <t>% Contractors</t>
  </si>
  <si>
    <t>³ Employees only</t>
  </si>
  <si>
    <t xml:space="preserve">Employee type breakdown </t>
  </si>
  <si>
    <t>Contractors (other workers)</t>
  </si>
  <si>
    <t>Perth***</t>
  </si>
  <si>
    <t>*** 28 from Philippines</t>
  </si>
  <si>
    <t xml:space="preserve">Employee by grade and gender </t>
  </si>
  <si>
    <t>Female</t>
  </si>
  <si>
    <t>Male</t>
  </si>
  <si>
    <t>Region</t>
  </si>
  <si>
    <t>Reporting bands</t>
  </si>
  <si>
    <t xml:space="preserve">South Deep </t>
  </si>
  <si>
    <t>A</t>
  </si>
  <si>
    <t>BL</t>
  </si>
  <si>
    <t>BU</t>
  </si>
  <si>
    <t>CL</t>
  </si>
  <si>
    <t>CU</t>
  </si>
  <si>
    <t>DL</t>
  </si>
  <si>
    <t>DU</t>
  </si>
  <si>
    <t>EL</t>
  </si>
  <si>
    <t>EU</t>
  </si>
  <si>
    <t>F</t>
  </si>
  <si>
    <t>G</t>
  </si>
  <si>
    <t>SASB EM-MM-310a.1.</t>
  </si>
  <si>
    <t>Australia**</t>
  </si>
  <si>
    <t>South Africa*</t>
  </si>
  <si>
    <t>Approx 15 -20%</t>
  </si>
  <si>
    <t>Union Overall</t>
  </si>
  <si>
    <t>** Due to change in Australia reporting we cannot get approx numbers</t>
  </si>
  <si>
    <t>SASB EM-MM-310a.2.</t>
  </si>
  <si>
    <t>Absenteeism rate</t>
  </si>
  <si>
    <t xml:space="preserve">Contractor breakdown </t>
  </si>
  <si>
    <t>Perth</t>
  </si>
  <si>
    <t>F band</t>
  </si>
  <si>
    <t>Age analysis for permanent employees C2024</t>
  </si>
  <si>
    <t>%</t>
  </si>
  <si>
    <t>Actual numbers</t>
  </si>
  <si>
    <t>Female employees by management categories</t>
  </si>
  <si>
    <t xml:space="preserve">    Female</t>
  </si>
  <si>
    <t xml:space="preserve">    Male</t>
  </si>
  <si>
    <t xml:space="preserve">    %</t>
  </si>
  <si>
    <t xml:space="preserve">Male </t>
  </si>
  <si>
    <t>Board</t>
  </si>
  <si>
    <t>% Females in core mining</t>
  </si>
  <si>
    <t>% Females in management</t>
  </si>
  <si>
    <t>% Females</t>
  </si>
  <si>
    <t>¹Science, technology, engineering and mathematics</t>
  </si>
  <si>
    <t>Group female employees (%)</t>
  </si>
  <si>
    <t>**</t>
  </si>
  <si>
    <t>Chile*</t>
  </si>
  <si>
    <t>¹ Reassessment of Gold Fields Australia employees' citizenship statuses between 2019 and 2020</t>
  </si>
  <si>
    <t xml:space="preserve">* New project in development </t>
  </si>
  <si>
    <t>** Not reported</t>
  </si>
  <si>
    <t>Target 2024</t>
  </si>
  <si>
    <t>¹Aboriginal or Torres Straight Islanders</t>
  </si>
  <si>
    <t>¹ New measurement, not compulsory to disclose</t>
  </si>
  <si>
    <t>Remuneration</t>
  </si>
  <si>
    <t>Summary</t>
  </si>
  <si>
    <t>Wage comparison type</t>
  </si>
  <si>
    <t>CEO to employee minimum</t>
  </si>
  <si>
    <r>
      <rPr>
        <i/>
        <vertAlign val="superscript"/>
        <sz val="8"/>
        <color rgb="FF000000"/>
        <rFont val="Calibri"/>
        <family val="2"/>
      </rPr>
      <t>1</t>
    </r>
    <r>
      <rPr>
        <i/>
        <sz val="8"/>
        <color rgb="FF000000"/>
        <rFont val="Calibri"/>
        <family val="2"/>
      </rPr>
      <t xml:space="preserve"> All grades A-F are included for 2024</t>
    </r>
  </si>
  <si>
    <t>Ratio of female to male</t>
  </si>
  <si>
    <t>Category (grade)</t>
  </si>
  <si>
    <t>NC</t>
  </si>
  <si>
    <t>The minimum wage ratios per country are not weighted.</t>
  </si>
  <si>
    <t>Linkedln</t>
  </si>
  <si>
    <t xml:space="preserve">Employees </t>
  </si>
  <si>
    <t xml:space="preserve"> Female</t>
  </si>
  <si>
    <t xml:space="preserve">Male vs female turnover </t>
  </si>
  <si>
    <t>Job grade</t>
  </si>
  <si>
    <t>E</t>
  </si>
  <si>
    <t>D</t>
  </si>
  <si>
    <t>C</t>
  </si>
  <si>
    <t>B</t>
  </si>
  <si>
    <t xml:space="preserve">Gender representation trends </t>
  </si>
  <si>
    <t>By country</t>
  </si>
  <si>
    <t>Age</t>
  </si>
  <si>
    <t>60 plus</t>
  </si>
  <si>
    <t>2020*</t>
  </si>
  <si>
    <t>Voluntary</t>
  </si>
  <si>
    <t>Involuntary</t>
  </si>
  <si>
    <t>Hiring</t>
  </si>
  <si>
    <t>% internal hire rate</t>
  </si>
  <si>
    <t>EVP recruitment</t>
  </si>
  <si>
    <t>EVP external,CEO,CFO,EVP strat,legal</t>
  </si>
  <si>
    <t>Training</t>
  </si>
  <si>
    <t>Spend (US$m)</t>
  </si>
  <si>
    <t>Training hours per employee</t>
  </si>
  <si>
    <t>362**</t>
  </si>
  <si>
    <t>142*</t>
  </si>
  <si>
    <t>US$</t>
  </si>
  <si>
    <t>Spend per employee (US$)</t>
  </si>
  <si>
    <t xml:space="preserve"> This is a new request and we cannot backdate the data </t>
  </si>
  <si>
    <t>Employee support programmes</t>
  </si>
  <si>
    <t>South Africa – South Deep*</t>
  </si>
  <si>
    <t>South Africa – corporate office*</t>
  </si>
  <si>
    <t>Peru – Cerro Corona</t>
  </si>
  <si>
    <t>Chile – Salares Norte</t>
  </si>
  <si>
    <t>Policy and legislation</t>
  </si>
  <si>
    <t>P</t>
  </si>
  <si>
    <r>
      <t>P</t>
    </r>
    <r>
      <rPr>
        <sz val="10"/>
        <rFont val="Calibri"/>
        <family val="2"/>
        <scheme val="major"/>
      </rPr>
      <t>*</t>
    </r>
  </si>
  <si>
    <t>Pre-natal leave</t>
  </si>
  <si>
    <t>≠</t>
  </si>
  <si>
    <t>Maternity leave</t>
  </si>
  <si>
    <t>Adoption leave</t>
  </si>
  <si>
    <t>Commissioning parent</t>
  </si>
  <si>
    <t>Paternity leave</t>
  </si>
  <si>
    <t>Partner leave</t>
  </si>
  <si>
    <t>Lactation/breastfeeding accommodations</t>
  </si>
  <si>
    <t>* Policy differences between South Deep and corporate office are mainly due to collective bargaining</t>
  </si>
  <si>
    <t>This summary includes extracts from regional policies. Therefore, nuances regarding weeks, calendar days, etc may be present.</t>
  </si>
  <si>
    <t>• 49 days of pre-natal rest</t>
  </si>
  <si>
    <t>• Option to postpone all or part of the prenatal leave, in which case the number of days postponed will be accumulated for the postnatal leave</t>
  </si>
  <si>
    <t>• The state reimburses the employer for the amount of remuneration paid for the loss of pre- and post-natal leave</t>
  </si>
  <si>
    <t>• 49 days of post-natal leave</t>
  </si>
  <si>
    <t>• In cases of multiple births or the birth of a child with a disability, post-natal leave will be extended by an additional 30 calendar days</t>
  </si>
  <si>
    <t>• An employee may cede her leave to the father for the period of six weeks full-time or 12 weeks half-time.</t>
  </si>
  <si>
    <t>Lactation/breastfeeding</t>
  </si>
  <si>
    <t>• An employee is entitled to 1 hour of daily breastfeeding time, until the child turns 1. In the case of multiple births, the allowance is extended by an additional hour</t>
  </si>
  <si>
    <t>• A breastfeeding allowance equivalent to US$215 is granted by the state as a one-time payment</t>
  </si>
  <si>
    <t>• Employees residing in localities within Cerro Corona’s area of direct influence (Hualgayoc, Cajamarca) are provided with 2 hours of breastfeeding per day so that they can travel to their homes</t>
  </si>
  <si>
    <t>• Lactation facilities have been established at both the mine and the regional office</t>
  </si>
  <si>
    <t>• Six weeks of maternity leave before childbirth (pre-natal leave)</t>
  </si>
  <si>
    <t>• Remuneration for this period is covered by a state subsidy</t>
  </si>
  <si>
    <t>• 12 weeks of post-partum rest (post-natal leave)</t>
  </si>
  <si>
    <t>• Five days of paid leave for the birth of the child, which may be used at the worker's discretion from the time of delivery</t>
  </si>
  <si>
    <t>• Additional rest (post-natal parental leave) of 12 (full-time) or 18 (half-time) weeks after the post-natal leave</t>
  </si>
  <si>
    <t>• For both the post-natal and the parental post-natal leave, remuneration is paid through state benefits</t>
  </si>
  <si>
    <t>• Maternity leave rules apply in the case of adoption or a court decision granting the personal care of a minor</t>
  </si>
  <si>
    <t>N/A</t>
  </si>
  <si>
    <t>• At least 12 calendar weeks of paid maternity leave</t>
  </si>
  <si>
    <t>• The maternity leave period after confinement will be extended to eight weeks in the case of the confinement being abnormal or where, during confinement, two or more babies are born</t>
  </si>
  <si>
    <t>Employees who require leave for the legal adoption or fostering of a child must use their own paid or accumulated leave or apply for unpaid leave</t>
  </si>
  <si>
    <t>• A nursing mother shall be placed on an appropriate shift for 12 months after her confinement</t>
  </si>
  <si>
    <t>• Upon resumption of duties, a nursing mother in the staff category will be granted 30 minutes twice a day to nurse her baby</t>
  </si>
  <si>
    <t xml:space="preserve">• A nursing mother in the officials category will be granted 45 minutes twice a day to nurse her baby. This arrangement will end 12 months after the child's birth </t>
  </si>
  <si>
    <t>Yes – policy differences between the corporate office and South Deep are mainly due to collective bargaining</t>
  </si>
  <si>
    <t>Prenatal leave</t>
  </si>
  <si>
    <t>• Alternatively, the six months can be taken at 67% of basic pay per month</t>
  </si>
  <si>
    <t>• Adoption leave will be granted to an employee who, in terms of the Child Care Act, legally adopts a child under the age of two</t>
  </si>
  <si>
    <t>• The company will grant the employee three months of leave to bond with the adoptive child</t>
  </si>
  <si>
    <t>• If both prospective parents are employed by the Company, only one will be granted adoption leave</t>
  </si>
  <si>
    <t>Commissioning parental leave (surrogacy)</t>
  </si>
  <si>
    <t xml:space="preserve">• An employee who is a commissioning parent in a surrogate motherhood agreement is entitled to at least 10 consecutive weeks of commissioning parental leave </t>
  </si>
  <si>
    <t>• An employee may begin adoption leave on the date of the child's birth in a surrogate motherhood agreement</t>
  </si>
  <si>
    <t>• An employee who is a parent but is not entitled to maternity leave or adoption leave is entitled to at least 10 consecutive days of parental leave. The employee may commence this leave on the day of the child's birth, or the date that an adoption order is granted, or when a child is placed in the care of a prospective adoption parent by a competent court, pending the finalisation of an adoption order in respect of that order – whichever occurs first</t>
  </si>
  <si>
    <t>South Africa – South Deep</t>
  </si>
  <si>
    <t>Yes – policy differences between South Deep and the corporate Office are mainly due to collective bargaining</t>
  </si>
  <si>
    <t>Employees may be eligible to take unpaid parental leave for a maximum of 12 months if they experience:</t>
  </si>
  <si>
    <t>Education and skills programmes*</t>
  </si>
  <si>
    <t>Education and skills programmes support outside the workforce¹</t>
  </si>
  <si>
    <t>Number of education and skills programmes supported</t>
  </si>
  <si>
    <r>
      <rPr>
        <i/>
        <vertAlign val="superscript"/>
        <sz val="8"/>
        <color rgb="FF000000"/>
        <rFont val="Calibri"/>
        <family val="2"/>
        <scheme val="major"/>
      </rPr>
      <t>1</t>
    </r>
    <r>
      <rPr>
        <i/>
        <sz val="8"/>
        <color rgb="FF000000"/>
        <rFont val="Calibri"/>
        <family val="2"/>
        <scheme val="major"/>
      </rPr>
      <t xml:space="preserve"> Socio-economic development interventions run by companies in relation to education and skills development outside their workforce. Programmes have been counted per level of education (i.e. early childhood, primary, secondary and tertiary)</t>
    </r>
  </si>
  <si>
    <t>Total investment on education and skills programmes (US$m)</t>
  </si>
  <si>
    <t>Bursaries and scholarships¹</t>
  </si>
  <si>
    <r>
      <rPr>
        <sz val="8"/>
        <color rgb="FF001D39"/>
        <rFont val="Calibri"/>
        <family val="2"/>
      </rPr>
      <t>Education support</t>
    </r>
    <r>
      <rPr>
        <vertAlign val="superscript"/>
        <sz val="8"/>
        <color rgb="FF000000"/>
        <rFont val="Calibri"/>
        <family val="2"/>
        <scheme val="major"/>
      </rPr>
      <t>2</t>
    </r>
  </si>
  <si>
    <r>
      <rPr>
        <i/>
        <vertAlign val="superscript"/>
        <sz val="8"/>
        <color rgb="FF000000"/>
        <rFont val="Calibri"/>
        <family val="2"/>
        <scheme val="major"/>
      </rPr>
      <t>1</t>
    </r>
    <r>
      <rPr>
        <i/>
        <sz val="8"/>
        <color rgb="FF000000"/>
        <rFont val="Calibri"/>
        <family val="2"/>
        <scheme val="major"/>
      </rPr>
      <t xml:space="preserve"> Bursaries and scholarships: An amount of money given to a person by an organisation to pay for their studies. This could cover the cost of tuition and/or support living expenses during studies
</t>
    </r>
    <r>
      <rPr>
        <i/>
        <vertAlign val="superscript"/>
        <sz val="8"/>
        <color rgb="FF000000"/>
        <rFont val="Calibri"/>
        <family val="2"/>
        <scheme val="major"/>
      </rPr>
      <t>2</t>
    </r>
    <r>
      <rPr>
        <i/>
        <sz val="8"/>
        <color rgb="FF000000"/>
        <rFont val="Calibri"/>
        <family val="2"/>
        <scheme val="major"/>
      </rPr>
      <t xml:space="preserve"> Education support: Provision of instructional methods, educational services or school resources to help learners accelerate their progress, catch up with peers, meet learning standards or generally succeed in school. Adult learning programmes are included</t>
    </r>
  </si>
  <si>
    <r>
      <rPr>
        <b/>
        <sz val="8"/>
        <color rgb="FF001D39"/>
        <rFont val="Calibri"/>
        <family val="2"/>
      </rPr>
      <t>Total number of beneficiaries of education and skills programmes</t>
    </r>
    <r>
      <rPr>
        <b/>
        <vertAlign val="superscript"/>
        <sz val="9"/>
        <color rgb="FFFFFFFF"/>
        <rFont val="Calibri"/>
        <family val="2"/>
        <scheme val="major"/>
      </rPr>
      <t>1</t>
    </r>
  </si>
  <si>
    <t>Number</t>
  </si>
  <si>
    <t>Capacity and institution programmes</t>
  </si>
  <si>
    <t>Capacity and institution programmes supported¹</t>
  </si>
  <si>
    <t>Number of capacity and institution programmes supported</t>
  </si>
  <si>
    <t>¹Programmes implemented to establish and/or enhance civic organisations and their institutional capacity</t>
  </si>
  <si>
    <t>Investment on capacity and institution programmes</t>
  </si>
  <si>
    <t>Total investment on capacity and institution programmes (US$)</t>
  </si>
  <si>
    <t>Total number of beneficiaries of capacity and institution programmes</t>
  </si>
  <si>
    <t>Host community value creation</t>
  </si>
  <si>
    <t>US$m</t>
  </si>
  <si>
    <t>Host community value created by country</t>
  </si>
  <si>
    <t>Host community value from total national value creation</t>
  </si>
  <si>
    <t>Total host community value (US$m)</t>
  </si>
  <si>
    <t>National value creation (%)</t>
  </si>
  <si>
    <t>Host community employment</t>
  </si>
  <si>
    <t>¹ Host communities are identified by each operation to secure our mining licences – both legal and social. These communities reside in the vicinity of our operations, have been directly affected by exploration, construction or operations, and have a reasonable expectation regarding the duties and obligations of the mining operator</t>
  </si>
  <si>
    <t>² Workforce is the total of employees and contractors</t>
  </si>
  <si>
    <t>Total host community workforce¹ and %</t>
  </si>
  <si>
    <t>Australia²</t>
  </si>
  <si>
    <t>South Africa³</t>
  </si>
  <si>
    <t>¹ Workforce comprises total employees and contractors. Host community employment data excludes our corporate and regional offices, as well as projects</t>
  </si>
  <si>
    <t>² Australia’s 2018 performance is based on its revised host community definition, which aligns with the Group’s definition thereof, where communities are those living within an operations’ direct area of influence. Previous years’ numbers have not been restated. These numbers exclude the Perth head office. Gruyere is included from commissioning in mid-2019</t>
  </si>
  <si>
    <t>³ South Deep’s 2018 performance is based on its revised host community definition, which aligns with the needs of the regulator, local government and community stakeholders, as well as with the Group’s guidance. Previous years’ numbers have not been restated</t>
  </si>
  <si>
    <t>Host community jobs in the mine value chain</t>
  </si>
  <si>
    <t>Suppliers</t>
  </si>
  <si>
    <t>Non-mining¹</t>
  </si>
  <si>
    <t>Total jobs</t>
  </si>
  <si>
    <t>¹ Non-mining jobs are created by community vendors that supply the community and other customers, but not the mine, where the mine assisted the supplier in creating the job</t>
  </si>
  <si>
    <t>Host community wages (US$m)</t>
  </si>
  <si>
    <t>Wages for community employees</t>
  </si>
  <si>
    <t>Host community employees per grade per country</t>
  </si>
  <si>
    <t>Non-graded</t>
  </si>
  <si>
    <t>Host community procurement</t>
  </si>
  <si>
    <t>Host community¹ procurement (% and US$m)</t>
  </si>
  <si>
    <t>Australia (%)²</t>
  </si>
  <si>
    <t>Australia (US$m)</t>
  </si>
  <si>
    <t>South Africa (%)³</t>
  </si>
  <si>
    <t>South Africa (US$m)</t>
  </si>
  <si>
    <t>Ghana (%)</t>
  </si>
  <si>
    <t>Ghana (US$m)</t>
  </si>
  <si>
    <t>Peru (%)</t>
  </si>
  <si>
    <t>Peru (US$m)</t>
  </si>
  <si>
    <t>Group (%)</t>
  </si>
  <si>
    <t>Group (US$m)</t>
  </si>
  <si>
    <t>¹Host communities are identified by each of our operations to secure our mining licences – both legal and social. These communities reside in the vicinity of our operations, have been directly affected by exploration, construction or operations, and have a reasonable expectation regarding the duties and obligations of the mining operator</t>
  </si>
  <si>
    <t>²Australia’s 2018 performance is based on its new host community definition, which aligns with the Group’s definition thereof, where communities are those living within an operation’s direct area of influence. Australia's 2024 performance is based on its new host community definition, revised to include Mid West and Goldfields-Esperance regional area boundaries. Previous years’ numbers have not been restated. These numbers exclude the Perth office. Gruyere is included from commissioning in mid-2019</t>
  </si>
  <si>
    <t xml:space="preserve">³ South Deep’s 2018 performance is based on its revised host community definition, which aligns with the needs of the regulator, local government and community stakeholders, as well as with the Group’s guidance </t>
  </si>
  <si>
    <t>Host community procurement expenditure (%)</t>
  </si>
  <si>
    <t>ALLISON</t>
  </si>
  <si>
    <t>Actual</t>
  </si>
  <si>
    <t>Target</t>
  </si>
  <si>
    <t xml:space="preserve">Group </t>
  </si>
  <si>
    <t>Local (in-country) procurement  (%)</t>
  </si>
  <si>
    <t>Procurement spend (US$m C2024)</t>
  </si>
  <si>
    <t>In-country</t>
  </si>
  <si>
    <t>International</t>
  </si>
  <si>
    <t>Perth Office</t>
  </si>
  <si>
    <t>Host community spend (US$m and % C2024)</t>
  </si>
  <si>
    <r>
      <t>Total and host community suppliers by country C2024</t>
    </r>
    <r>
      <rPr>
        <b/>
        <sz val="9"/>
        <color rgb="FF001D39"/>
        <rFont val="Aptos Narrow"/>
        <family val="2"/>
      </rPr>
      <t>¹</t>
    </r>
  </si>
  <si>
    <t>Host community suppliers</t>
  </si>
  <si>
    <t>Total suppliers</t>
  </si>
  <si>
    <r>
      <rPr>
        <i/>
        <sz val="8"/>
        <color rgb="FF001D39"/>
        <rFont val="Aptos Narrow"/>
        <family val="2"/>
      </rPr>
      <t>¹</t>
    </r>
    <r>
      <rPr>
        <i/>
        <sz val="8.8000000000000007"/>
        <color rgb="FF001D39"/>
        <rFont val="Calibri"/>
        <family val="2"/>
      </rPr>
      <t>Excludes Chile and Canada</t>
    </r>
  </si>
  <si>
    <t xml:space="preserve">HDSA spend South Africa (black economic empowerment entities) </t>
  </si>
  <si>
    <t>% of total procurement spend</t>
  </si>
  <si>
    <r>
      <rPr>
        <i/>
        <vertAlign val="superscript"/>
        <sz val="8"/>
        <color rgb="FF000000"/>
        <rFont val="Calibri"/>
        <family val="2"/>
        <scheme val="major"/>
      </rPr>
      <t>1</t>
    </r>
    <r>
      <rPr>
        <i/>
        <sz val="8"/>
        <color rgb="FF000000"/>
        <rFont val="Calibri"/>
        <family val="2"/>
        <scheme val="major"/>
      </rPr>
      <t>Australia</t>
    </r>
  </si>
  <si>
    <t>Number of female-owned businesses – 2024</t>
  </si>
  <si>
    <t>Number of female-owned businesses</t>
  </si>
  <si>
    <t>%  female-owned businesses</t>
  </si>
  <si>
    <r>
      <rPr>
        <sz val="8"/>
        <color rgb="FF000000"/>
        <rFont val="Calibri"/>
        <family val="2"/>
      </rPr>
      <t>n/a</t>
    </r>
    <r>
      <rPr>
        <vertAlign val="superscript"/>
        <sz val="8"/>
        <color rgb="FF000000"/>
        <rFont val="Calibri"/>
        <family val="2"/>
      </rPr>
      <t>1</t>
    </r>
  </si>
  <si>
    <t>–</t>
  </si>
  <si>
    <r>
      <rPr>
        <i/>
        <vertAlign val="superscript"/>
        <sz val="8"/>
        <color rgb="FF000000"/>
        <rFont val="Calibri"/>
        <family val="2"/>
        <scheme val="major"/>
      </rPr>
      <t>1</t>
    </r>
    <r>
      <rPr>
        <i/>
        <sz val="8"/>
        <color rgb="FF000000"/>
        <rFont val="Calibri"/>
        <family val="2"/>
        <scheme val="major"/>
      </rPr>
      <t xml:space="preserve"> Data not available</t>
    </r>
  </si>
  <si>
    <t>Supply chain</t>
  </si>
  <si>
    <t>Number of suppliers</t>
  </si>
  <si>
    <t>Share of total procurement spend %</t>
  </si>
  <si>
    <t>Refer to disclosures 412-3, 414-1 and 308-1 in Gold Fields GRI Content Index 2024</t>
  </si>
  <si>
    <t>Socioeconomic development (SED)</t>
  </si>
  <si>
    <t>Group and country SED spend (US$m)</t>
  </si>
  <si>
    <t>Group¹</t>
  </si>
  <si>
    <t>Group¹ SED contributions by type (US$m)</t>
  </si>
  <si>
    <t>Conservation and environment</t>
  </si>
  <si>
    <t>Infrastructure</t>
  </si>
  <si>
    <t>Education and training</t>
  </si>
  <si>
    <t>Health and wellbeing</t>
  </si>
  <si>
    <t>Economic diversification</t>
  </si>
  <si>
    <t>Charitable giving and gifts in-kind</t>
  </si>
  <si>
    <t>¹ Excludes projects</t>
  </si>
  <si>
    <t>Australia¹ SED contributions by type (US$m)</t>
  </si>
  <si>
    <t xml:space="preserve">¹Excludes Far South East </t>
  </si>
  <si>
    <t>South Africa SED contributions by type (US$m)</t>
  </si>
  <si>
    <t>Ghana SED contributions by type (US$m)</t>
  </si>
  <si>
    <t>Peru SED contributions by type (US$m)</t>
  </si>
  <si>
    <t>Community grievances</t>
  </si>
  <si>
    <t xml:space="preserve">Total community grievances recorded per operation </t>
  </si>
  <si>
    <t>Operation/project</t>
  </si>
  <si>
    <t>Total community grievances recorded by category</t>
  </si>
  <si>
    <t>Grievance category</t>
  </si>
  <si>
    <t>Social and community</t>
  </si>
  <si>
    <t>Environmental (blasting, vibrations, noise, dust, water)</t>
  </si>
  <si>
    <t>Land (access and legal)</t>
  </si>
  <si>
    <t>Social impact</t>
  </si>
  <si>
    <t>Employment and procurement</t>
  </si>
  <si>
    <t>Social development</t>
  </si>
  <si>
    <t>Security</t>
  </si>
  <si>
    <t>Resettlement and compensation</t>
  </si>
  <si>
    <t>Infrastructure and services</t>
  </si>
  <si>
    <t>Commitments</t>
  </si>
  <si>
    <t>Cultural heritage</t>
  </si>
  <si>
    <t>Other (miscellaneous)</t>
  </si>
  <si>
    <t>Total community grievances resolved within agreed timeframe per operation</t>
  </si>
  <si>
    <t>Operation/Project</t>
  </si>
  <si>
    <t>Recorded per operation</t>
  </si>
  <si>
    <t>Percentage resolved within agreed timeframe</t>
  </si>
  <si>
    <t>GRI 411-1 Total number of incidents of violations involving rights of Indigenous Peoples and actions taken</t>
  </si>
  <si>
    <t>GRI MM8 Operating sites with artisanal and small-scale mining (ASM) on or adjacent to the site</t>
  </si>
  <si>
    <t>Sites/operations where ASM takes place adjacent or near the mine – number</t>
  </si>
  <si>
    <t>Sites/operations where ASM takes place adjacent or near the mine – percentage</t>
  </si>
  <si>
    <t>Stakeholder engagement</t>
  </si>
  <si>
    <t>Number of engagements per stakeholder group</t>
  </si>
  <si>
    <t>Communities</t>
  </si>
  <si>
    <r>
      <rPr>
        <b/>
        <sz val="8"/>
        <color rgb="FF000000"/>
        <rFont val="Calibri"/>
        <family val="2"/>
        <scheme val="major"/>
      </rPr>
      <t>Communities</t>
    </r>
    <r>
      <rPr>
        <sz val="8"/>
        <color rgb="FF000000"/>
        <rFont val="Calibri"/>
        <family val="2"/>
        <scheme val="major"/>
      </rPr>
      <t xml:space="preserve"> includes host communities</t>
    </r>
  </si>
  <si>
    <r>
      <rPr>
        <b/>
        <sz val="8"/>
        <color rgb="FF000000"/>
        <rFont val="Calibri"/>
        <family val="2"/>
        <scheme val="major"/>
      </rPr>
      <t>Governments</t>
    </r>
    <r>
      <rPr>
        <sz val="8"/>
        <color rgb="FF000000"/>
        <rFont val="Calibri"/>
        <family val="2"/>
        <scheme val="major"/>
      </rPr>
      <t xml:space="preserve"> includes host, territorial and national governments and regulators</t>
    </r>
  </si>
  <si>
    <t>Other stakeholders</t>
  </si>
  <si>
    <r>
      <rPr>
        <b/>
        <sz val="8"/>
        <color rgb="FF000000"/>
        <rFont val="Calibri"/>
        <family val="2"/>
        <scheme val="major"/>
      </rPr>
      <t>Other stakeholders</t>
    </r>
    <r>
      <rPr>
        <sz val="8"/>
        <color rgb="FF000000"/>
        <rFont val="Calibri"/>
        <family val="2"/>
        <scheme val="major"/>
      </rPr>
      <t xml:space="preserve"> includes academia/educational institutions, business partners, employees, industry bodies/peers, media, NGOs, organised labour, political parties, private entities, state-owned enterprises, suppliers and contractors, traditional authorities and trusts/foundations</t>
    </r>
  </si>
  <si>
    <t>Group (excluding Philippines)</t>
  </si>
  <si>
    <t>Group (including Philippines)</t>
  </si>
  <si>
    <t>Operating sites on/near Indigenous peoples' territories and formal agreements in place per operation</t>
  </si>
  <si>
    <t>Mine</t>
  </si>
  <si>
    <t>Indigenous Peoples/First Nations Peoples</t>
  </si>
  <si>
    <t>Agreement</t>
  </si>
  <si>
    <t>Nature of agreement</t>
  </si>
  <si>
    <t xml:space="preserve">Gruyere mine </t>
  </si>
  <si>
    <t>Yilka People and Sullivan families</t>
  </si>
  <si>
    <t>Life of mine compensation and benefit agreement</t>
  </si>
  <si>
    <t>Granny Smith mine</t>
  </si>
  <si>
    <t>Nyalpa Pirniku People</t>
  </si>
  <si>
    <t>Heritage protection agreement</t>
  </si>
  <si>
    <t>St Ives mine</t>
  </si>
  <si>
    <t xml:space="preserve">Ngadju People </t>
  </si>
  <si>
    <t>Agnew mine</t>
  </si>
  <si>
    <t xml:space="preserve">Tjiwarl People </t>
  </si>
  <si>
    <t>Salares Norte mine</t>
  </si>
  <si>
    <t xml:space="preserve">Colla Diego de Almagro </t>
  </si>
  <si>
    <t>Annual benefits agreement</t>
  </si>
  <si>
    <t xml:space="preserve">Colla Chiyagua </t>
  </si>
  <si>
    <t>Colla Geoxcultuxial</t>
  </si>
  <si>
    <t>Salomón Jerónimo Family</t>
  </si>
  <si>
    <t>Government and tax transparency</t>
  </si>
  <si>
    <t>Payments to governments by Gold Fields in 2024</t>
  </si>
  <si>
    <t xml:space="preserve"> (US$m)</t>
  </si>
  <si>
    <t xml:space="preserve">South Africa¹ </t>
  </si>
  <si>
    <r>
      <rPr>
        <b/>
        <sz val="8"/>
        <color rgb="FF001D39"/>
        <rFont val="Calibri"/>
        <family val="2"/>
        <scheme val="major"/>
      </rPr>
      <t>Ghana</t>
    </r>
    <r>
      <rPr>
        <b/>
        <sz val="8"/>
        <color rgb="FF001D39"/>
        <rFont val="Aptos Narrow"/>
        <family val="2"/>
      </rPr>
      <t>²</t>
    </r>
  </si>
  <si>
    <t>Royalties</t>
  </si>
  <si>
    <t>Income tax¹</t>
  </si>
  <si>
    <t>Dividends</t>
  </si>
  <si>
    <t>Dividend withholding tax</t>
  </si>
  <si>
    <t>% of profit before tax and royalties</t>
  </si>
  <si>
    <t>c</t>
  </si>
  <si>
    <t>¹ South Deep has carry-forward losses and allowances for offset against taxable income</t>
  </si>
  <si>
    <t>² In lieu of the Ghana government's 10% stake in the Tarkwa and Damang mines</t>
  </si>
  <si>
    <t>Policy influence</t>
  </si>
  <si>
    <t>Membership fees in respect of key trade associations</t>
  </si>
  <si>
    <t xml:space="preserve"> (US$'000)</t>
  </si>
  <si>
    <t>Ghana Chamber of Mines*</t>
  </si>
  <si>
    <t>Minerals Council South Africa*</t>
  </si>
  <si>
    <r>
      <t>426</t>
    </r>
    <r>
      <rPr>
        <sz val="9"/>
        <color theme="1"/>
        <rFont val="Calibri"/>
        <family val="2"/>
        <scheme val="major"/>
      </rPr>
      <t>¹</t>
    </r>
  </si>
  <si>
    <t>Peruvian National Mining, Petroleum and Energy Society</t>
  </si>
  <si>
    <t>Chamber of Commerce Cajamarca</t>
  </si>
  <si>
    <t xml:space="preserve">Chamber of Commerce Lima </t>
  </si>
  <si>
    <t>Peruvian Chamber of Commerce*</t>
  </si>
  <si>
    <t>Canada Peru Chamber of Commerce</t>
  </si>
  <si>
    <t>Chamber of Minerals and Energy of Western Australia</t>
  </si>
  <si>
    <t>Australia Gold Industry Group</t>
  </si>
  <si>
    <t>International Council on Mining and Metals</t>
  </si>
  <si>
    <t>World Gold Council</t>
  </si>
  <si>
    <t xml:space="preserve">* Including Covid 19 support to governments, refer to page 87 of 2020 Integrated Annual Report </t>
  </si>
  <si>
    <t>¹ 2021 Minerals Council South Africa number was restated to US Dollar as it was erroneously reported in Rand value</t>
  </si>
  <si>
    <t>Code of conduct</t>
  </si>
  <si>
    <t>Code of conduct: Coverage</t>
  </si>
  <si>
    <t>Coverage</t>
  </si>
  <si>
    <t>% relative to total number of:</t>
  </si>
  <si>
    <t>Subsidiaries</t>
  </si>
  <si>
    <t>Joint ventures (including stakes above 10%)</t>
  </si>
  <si>
    <t>Production</t>
  </si>
  <si>
    <t>Gruyere ¹</t>
  </si>
  <si>
    <t xml:space="preserve">Damang </t>
  </si>
  <si>
    <t>Gold Fields</t>
  </si>
  <si>
    <t>¹ Includes 100% of managed production</t>
  </si>
  <si>
    <t xml:space="preserve">• Four consecutive months of maternity leave, including public holidays </t>
  </si>
  <si>
    <t>• Paid maternity leave granted for four months can be extended to a maximum period of six months, with only four months remunerated. The additional two months may be taken as annual leave or unpaid leave</t>
  </si>
  <si>
    <t>• Four consecutive months of maternity leave, including public holidays</t>
  </si>
  <si>
    <t>• Paid maternity leave granted for four months which can be extended to a maximum period of six months,  with only four months remunerated. The additional two months may be taken as annual leave or unpaid leave</t>
  </si>
  <si>
    <t>• Maternity leave must begin at least one month before the expected confinement date, and an employee may not resume work within six consecutive weeks of actual confinement</t>
  </si>
  <si>
    <t>• Adoption leave will be granted to an employee who, in terms of the Child Care Act, legally adopts a child under the age of two years</t>
  </si>
  <si>
    <t>• Adoption leave may not exceed 90 consecutive days for an adopted child under one year of age and 30 consecutive days for a child aged between one and two years</t>
  </si>
  <si>
    <t>• Adoption leave may be granted for a maximum of two adoptions per employee and only once in an annual leave cycle</t>
  </si>
  <si>
    <t>• Periods of adoption leave are regarded as non-leave qualifying shifts but do not interrupt employee service</t>
  </si>
  <si>
    <t>• If both prospective parents are employed by the Company, only one parent will be granted adoption leave</t>
  </si>
  <si>
    <t>• Male employees will be entitled to 10 working days unpaid paternity leave per annum on the child's birth. Applications for unpaid parental leave must be submitted to line supervisors and must be accompanied by a copy of the applicable birth certificate(s)</t>
  </si>
  <si>
    <t>• A South African High Court recently ruled that both parents must have the right to time off after the birth or adoption of a child. The judgment allows parents to choose how to divide four months parental leave between themselves. The Company has not yet adapted its policies to this ruling</t>
  </si>
  <si>
    <t>• A South African High court recently ruled that both parents must have the right to time off after the birth or adoption of a child. The judgment allows parents to choose how to divide four months parental leave between them. The Company has not yet adapted its policies to this ruling</t>
  </si>
  <si>
    <t>• 18 weeks of parental leave on full pay; or</t>
  </si>
  <si>
    <t>• 36 weeks of parental leave on half pay</t>
  </si>
  <si>
    <t>• If an employee experiences a stillbirth, the employee will be eligible for 18 weeks paid parental leave. If an employee experiences a miscarriage, the employee will be eligible for weeks weeks paid parental leave</t>
  </si>
  <si>
    <t>• Each eligible member of an employee couple may take a separate period of up to 12 months of unpaid parental leave. However, if only one parent is taking leave or if one member of the employee couple wishes to take more than 12 months leave, the employee has a right to request a further period of 12 months from the employer who shall consider the business impact and practicality of the request</t>
  </si>
  <si>
    <t>• If the employee who takes leave first is not pregnant, their leave must start on the date of birth or placement of the child</t>
  </si>
  <si>
    <t>• Both employees of an employee couple may take leave at the same time. This leave must be taken within 12 months of the birth or adoption of a child. The concurrent leave may be taken in separate periods. Each period must be no shorter than two weeks unless agreed to by the employer</t>
  </si>
  <si>
    <t>Paid parental leave will be granted to an employee who has or will have the primary responsibility for the care of a child. Such employee shall be entitled to:</t>
  </si>
  <si>
    <t>An eligible pregnant employee will be entitled to take paid personal leave or unpaid special parental leave if the employee is not fit for work because of:</t>
  </si>
  <si>
    <t>• A stillbirth</t>
  </si>
  <si>
    <t>• The death of a child during the first 24 months of life</t>
  </si>
  <si>
    <t>• A pregnancy-related illness</t>
  </si>
  <si>
    <t>• Medical or other complications, and a doctor has recommended a period away from work after date of confinement. Consideration should be given to this request</t>
  </si>
  <si>
    <t>• Maternity leave benefits apply for an adoption</t>
  </si>
  <si>
    <t>An employee who is not the primary care giver to a newborn child (who is born or adopted while the employee is employed by Gold Fields) and has completed at least six months' continuous service with the employer shall within the first 12 months following the birth of the child be entitled to:</t>
  </si>
  <si>
    <t>• Two weeks of paid leave using other existing entitlements (such as annual leave, long service leave, personal/carer's leave, or time off in lieu accruals) or alternatively one week's unpaid leave</t>
  </si>
  <si>
    <t>Partner leave shall also apply if an employee:</t>
  </si>
  <si>
    <t xml:space="preserve">• Adopts a child aged up to two years </t>
  </si>
  <si>
    <t>• Experiences (or partner experiences) a stillbirth</t>
  </si>
  <si>
    <t>If an employee’s partner experiences a miscarriage, the employee shall be entitled to two weeks of partner leave</t>
  </si>
  <si>
    <t>Training and development spend per employee</t>
  </si>
  <si>
    <t xml:space="preserve">Training and development </t>
  </si>
  <si>
    <t>**Training numbers in Australia have increased significantly as the focus on training becomes critical with skills shortages</t>
  </si>
  <si>
    <t>720***</t>
  </si>
  <si>
    <t>Training and development by gender</t>
  </si>
  <si>
    <t>Hiring and turnover</t>
  </si>
  <si>
    <t>Voluntary turnover – 2024</t>
  </si>
  <si>
    <t>Hiring costs (US$)</t>
  </si>
  <si>
    <t>Turnover by grade – 2024</t>
  </si>
  <si>
    <t>Total employee turnover rate</t>
  </si>
  <si>
    <t xml:space="preserve">*Excludes all end-of-contract terminations for Ghana. Figure is a rolling average for the year Jan-Dec </t>
  </si>
  <si>
    <t>Employee turnover rates (%)</t>
  </si>
  <si>
    <t>Total new appointments, re-hires and promotions</t>
  </si>
  <si>
    <t>Number of new appointments/re-hires externally – male*</t>
  </si>
  <si>
    <t>Number of new appointments/re-hires externally – female*</t>
  </si>
  <si>
    <r>
      <rPr>
        <b/>
        <sz val="8"/>
        <color rgb="FF000000"/>
        <rFont val="Calibri"/>
        <family val="2"/>
      </rPr>
      <t>2024</t>
    </r>
    <r>
      <rPr>
        <b/>
        <sz val="8"/>
        <color rgb="FF000000"/>
        <rFont val="Aptos Narrow"/>
        <family val="2"/>
      </rPr>
      <t>¹</t>
    </r>
  </si>
  <si>
    <r>
      <rPr>
        <sz val="8"/>
        <color rgb="FF000000"/>
        <rFont val="Calibri"/>
        <family val="2"/>
      </rPr>
      <t>CEO to employee average</t>
    </r>
    <r>
      <rPr>
        <vertAlign val="superscript"/>
        <sz val="9"/>
        <color rgb="FF000000"/>
        <rFont val="Calibri"/>
        <family val="2"/>
        <scheme val="major"/>
      </rPr>
      <t>3,4</t>
    </r>
  </si>
  <si>
    <r>
      <rPr>
        <sz val="8"/>
        <color rgb="FF000000"/>
        <rFont val="Calibri"/>
        <family val="2"/>
      </rPr>
      <t>Minimum wage ratio – all employees</t>
    </r>
    <r>
      <rPr>
        <vertAlign val="superscript"/>
        <sz val="9"/>
        <color rgb="FF000000"/>
        <rFont val="Calibri"/>
        <family val="2"/>
        <scheme val="major"/>
      </rPr>
      <t>2</t>
    </r>
  </si>
  <si>
    <t>Minimum wage ratio – female employees</t>
  </si>
  <si>
    <t>Ratio of basic salary men to women – all employees</t>
  </si>
  <si>
    <t>Ratio of basic salary women to men – all employees</t>
  </si>
  <si>
    <t>Ratio of basic salary men to women – senior management</t>
  </si>
  <si>
    <t>Ratio of basic salary women to men – senior management</t>
  </si>
  <si>
    <r>
      <rPr>
        <i/>
        <vertAlign val="superscript"/>
        <sz val="8"/>
        <color rgb="FF000000"/>
        <rFont val="Calibri"/>
        <family val="2"/>
        <scheme val="major"/>
      </rPr>
      <t>2</t>
    </r>
    <r>
      <rPr>
        <i/>
        <sz val="8"/>
        <color rgb="FF000000"/>
        <rFont val="Calibri"/>
        <family val="2"/>
        <scheme val="major"/>
      </rPr>
      <t xml:space="preserve"> Entry-level wage compared with local minimum wage. The minimum wage ratio remains greater than the minimum wage in each region. South Africa and Peru reflect the highest ratio of lowest earners against the in-country minimum wage of 2.60 and 1.84 respectively. This ratio excludes Ghana, as the region only employs management-level employees with the transition to contractor mining</t>
    </r>
  </si>
  <si>
    <r>
      <rPr>
        <i/>
        <vertAlign val="superscript"/>
        <sz val="8"/>
        <color rgb="FF000000"/>
        <rFont val="Calibri"/>
        <family val="2"/>
        <scheme val="major"/>
      </rPr>
      <t>3</t>
    </r>
    <r>
      <rPr>
        <i/>
        <sz val="8"/>
        <color rgb="FF000000"/>
        <rFont val="Calibri"/>
        <family val="2"/>
        <scheme val="major"/>
      </rPr>
      <t xml:space="preserve"> The CEO’s salary ratio considers the CEO's 2024 salary against the average of each grade level per location across the Group. It considers the average employee remuneration per region against the CEO's salary and consolidates the ratios to an overall employee average against the CEO's salary </t>
    </r>
  </si>
  <si>
    <r>
      <rPr>
        <i/>
        <vertAlign val="superscript"/>
        <sz val="8"/>
        <color rgb="FF000000"/>
        <rFont val="Calibri"/>
        <family val="2"/>
        <scheme val="major"/>
      </rPr>
      <t>4</t>
    </r>
    <r>
      <rPr>
        <i/>
        <sz val="8"/>
        <color rgb="FF000000"/>
        <rFont val="Calibri"/>
        <family val="2"/>
        <scheme val="major"/>
      </rPr>
      <t xml:space="preserve"> The CEO’s salary ratio against the minimum has improved, which is indicative of larger inflation and special adjustments to the lowest earners across the regions (which reflects a lowered gap between the CEO and the lowest earners across the regions)</t>
    </r>
  </si>
  <si>
    <t>Basic salary men-to-women ratio per employee band – Group-wide</t>
  </si>
  <si>
    <t>A – Operational employees</t>
  </si>
  <si>
    <t xml:space="preserve">B – Operational employees </t>
  </si>
  <si>
    <t>C – Supervisory</t>
  </si>
  <si>
    <t>D – Junior management</t>
  </si>
  <si>
    <t>E – Management</t>
  </si>
  <si>
    <t>F – Senior management</t>
  </si>
  <si>
    <t>Basic salary men-to-women ratio per employee band per country – 2024</t>
  </si>
  <si>
    <t>NC: No comparable data</t>
  </si>
  <si>
    <t>CEO to employee average – 2024</t>
  </si>
  <si>
    <r>
      <rPr>
        <b/>
        <sz val="9"/>
        <color rgb="FF00B398"/>
        <rFont val="Calibri"/>
        <family val="2"/>
        <scheme val="major"/>
      </rPr>
      <t>CEO to employee average</t>
    </r>
    <r>
      <rPr>
        <b/>
        <vertAlign val="superscript"/>
        <sz val="8"/>
        <color rgb="FF00B398"/>
        <rFont val="Calibri"/>
        <family val="2"/>
        <scheme val="major"/>
      </rPr>
      <t>1</t>
    </r>
  </si>
  <si>
    <r>
      <rPr>
        <i/>
        <vertAlign val="superscript"/>
        <sz val="8"/>
        <color rgb="FF000000"/>
        <rFont val="Calibri"/>
        <family val="2"/>
      </rPr>
      <t>1</t>
    </r>
    <r>
      <rPr>
        <i/>
        <sz val="8"/>
        <color rgb="FF000000"/>
        <rFont val="Calibri"/>
        <family val="2"/>
      </rPr>
      <t xml:space="preserve"> The CEO's annual total fixed pay in US Dollars for 2024 divided by the employee average annual total fixed pay in US Dollars for 2024 per country operation</t>
    </r>
  </si>
  <si>
    <t>CEO to employee minimum – 2024</t>
  </si>
  <si>
    <r>
      <rPr>
        <b/>
        <sz val="9"/>
        <color rgb="FF00B398"/>
        <rFont val="Calibri"/>
        <family val="2"/>
        <scheme val="major"/>
      </rPr>
      <t>CEO to employee minimum</t>
    </r>
    <r>
      <rPr>
        <b/>
        <vertAlign val="superscript"/>
        <sz val="9"/>
        <color rgb="FFFF0000"/>
        <rFont val="Aptos Narrow"/>
        <family val="2"/>
      </rPr>
      <t>¹</t>
    </r>
  </si>
  <si>
    <r>
      <rPr>
        <i/>
        <vertAlign val="superscript"/>
        <sz val="8"/>
        <color rgb="FF000000"/>
        <rFont val="Calibri"/>
        <family val="2"/>
      </rPr>
      <t>1</t>
    </r>
    <r>
      <rPr>
        <i/>
        <sz val="8"/>
        <color rgb="FF000000"/>
        <rFont val="Calibri"/>
        <family val="2"/>
      </rPr>
      <t xml:space="preserve"> The CEO's annual total fixed pay in US Dollars for 2024 divided by the lowest employee annual total fixed pay in US Dollars for 2024 per country operation</t>
    </r>
  </si>
  <si>
    <t>Impact assessment  – We will conduct impact assessments that involve substantive environmental components, socio-economic (including human rights where relevant) and cultural elements, and ensure that these are periodically updated. We will seek to identify and take account of local cumulative impacts. We will ensure that such assessments are accessible to affected communities and include plans to avoid, minimise, mitigate or compensate for significant adverse impacts.</t>
  </si>
  <si>
    <t>Overall gender representation by band C2024</t>
  </si>
  <si>
    <t>Number headcount</t>
  </si>
  <si>
    <t xml:space="preserve">Resolving grievances – We will establish fair, accessible, effective and timely mechanisms through which complaints and grievances related to our activities can be raised and resolved and remedies implemented. Those raising such grievances in good faith will not face discrimination or retaliation as a result of raising their concerns. </t>
  </si>
  <si>
    <r>
      <t xml:space="preserve">In 2018, ICMM developed a comprehensive set of Performance Expectations for members to manage a broad range of sustainability issues, especially at the operational level. Gold Fields implement these Performance Expectations as part of our ongoing sustainable development journey, and in 2022 we published our first self-assessment report to demonstrate our compliance with the requirements of the Performance Expectations, which was independently assured and validated by ERM Southern Africa (Pty) Ltd. 
This report is a review of our conformance to the Performance Expectations for 2024 to 2026. Additionally, Gold Fields reports on conformance with the five ICMM subject matters in our integrated Annual Report, supported by our sustainability performance reporting in accordance with the GRI Standards. PricewaterhouseCoopers Inc (PwC) provides independent assurance of our nonfinancial data and our conformance to the ICMM subject matters.
</t>
    </r>
    <r>
      <rPr>
        <b/>
        <sz val="8"/>
        <color rgb="FF000000"/>
        <rFont val="Calibri"/>
        <family val="2"/>
        <scheme val="major"/>
      </rPr>
      <t>Mining Principles:</t>
    </r>
    <r>
      <rPr>
        <sz val="8"/>
        <color rgb="FF000000"/>
        <rFont val="Calibri"/>
        <family val="2"/>
        <scheme val="major"/>
      </rPr>
      <t xml:space="preserve"> The 10 Mining Principles provide guidance towards managing mining operations in a sustainable and ethical manner. We have integrated these principles into our business practices and are communicated both internally to Gold Fields’ workforce and externally through our integrated sustainability reporting and communication initiatives. The 10 principles are:
• </t>
    </r>
    <r>
      <rPr>
        <b/>
        <sz val="8"/>
        <color rgb="FF000000"/>
        <rFont val="Calibri"/>
        <family val="2"/>
        <scheme val="major"/>
      </rPr>
      <t>Ethical business -</t>
    </r>
    <r>
      <rPr>
        <sz val="8"/>
        <color rgb="FF000000"/>
        <rFont val="Calibri"/>
        <family val="2"/>
        <scheme val="major"/>
      </rPr>
      <t xml:space="preserve">  Apply ethical business practices and sound systems of corporate governance and transparency to support sustainable development
• </t>
    </r>
    <r>
      <rPr>
        <b/>
        <sz val="8"/>
        <color rgb="FF000000"/>
        <rFont val="Calibri"/>
        <family val="2"/>
        <scheme val="major"/>
      </rPr>
      <t xml:space="preserve">Decision making </t>
    </r>
    <r>
      <rPr>
        <sz val="8"/>
        <color rgb="FF000000"/>
        <rFont val="Calibri"/>
        <family val="2"/>
        <scheme val="major"/>
      </rPr>
      <t xml:space="preserve">- Integrate sustainable development in corporate strategy and decision-making processes
• </t>
    </r>
    <r>
      <rPr>
        <b/>
        <sz val="8"/>
        <color rgb="FF000000"/>
        <rFont val="Calibri"/>
        <family val="2"/>
        <scheme val="major"/>
      </rPr>
      <t xml:space="preserve">Human rights </t>
    </r>
    <r>
      <rPr>
        <sz val="8"/>
        <color rgb="FF000000"/>
        <rFont val="Calibri"/>
        <family val="2"/>
        <scheme val="major"/>
      </rPr>
      <t xml:space="preserve">- Respect human rights and the interests, cultures, customs and values of employees and communities affected by our activities 
• </t>
    </r>
    <r>
      <rPr>
        <b/>
        <sz val="8"/>
        <color rgb="FF000000"/>
        <rFont val="Calibri"/>
        <family val="2"/>
        <scheme val="major"/>
      </rPr>
      <t>Risk management -</t>
    </r>
    <r>
      <rPr>
        <sz val="8"/>
        <color rgb="FF000000"/>
        <rFont val="Calibri"/>
        <family val="2"/>
        <scheme val="major"/>
      </rPr>
      <t xml:space="preserve"> Implement effective risk-management strategies and systems based on sound science and which account for stakeholder perceptions of risks
• </t>
    </r>
    <r>
      <rPr>
        <b/>
        <sz val="8"/>
        <color rgb="FF000000"/>
        <rFont val="Calibri"/>
        <family val="2"/>
        <scheme val="major"/>
      </rPr>
      <t>Health and safety -</t>
    </r>
    <r>
      <rPr>
        <sz val="8"/>
        <color rgb="FF000000"/>
        <rFont val="Calibri"/>
        <family val="2"/>
        <scheme val="major"/>
      </rPr>
      <t xml:space="preserve"> Pursue continual improvement in health and safety performance with the ultimate goal of zero harm 
• </t>
    </r>
    <r>
      <rPr>
        <b/>
        <sz val="8"/>
        <color rgb="FF000000"/>
        <rFont val="Calibri"/>
        <family val="2"/>
        <scheme val="major"/>
      </rPr>
      <t>Environmental performance -</t>
    </r>
    <r>
      <rPr>
        <sz val="8"/>
        <color rgb="FF000000"/>
        <rFont val="Calibri"/>
        <family val="2"/>
        <scheme val="major"/>
      </rPr>
      <t xml:space="preserve"> Pursue continual improvement in environmental performance issues, such as water stewardship, energy use and climate change 
• </t>
    </r>
    <r>
      <rPr>
        <b/>
        <sz val="8"/>
        <color rgb="FF000000"/>
        <rFont val="Calibri"/>
        <family val="2"/>
        <scheme val="major"/>
      </rPr>
      <t>Conservation of biodiversity -</t>
    </r>
    <r>
      <rPr>
        <sz val="8"/>
        <color rgb="FF000000"/>
        <rFont val="Calibri"/>
        <family val="2"/>
        <scheme val="major"/>
      </rPr>
      <t xml:space="preserve"> Contribute to the conservation of biodiversity and integrated approaches to land-use planning 
• </t>
    </r>
    <r>
      <rPr>
        <b/>
        <sz val="8"/>
        <color rgb="FF000000"/>
        <rFont val="Calibri"/>
        <family val="2"/>
        <scheme val="major"/>
      </rPr>
      <t>Responsible production -</t>
    </r>
    <r>
      <rPr>
        <sz val="8"/>
        <color rgb="FF000000"/>
        <rFont val="Calibri"/>
        <family val="2"/>
        <scheme val="major"/>
      </rPr>
      <t xml:space="preserve">  Facilitate and support the knowledge-base and systems for responsible design, use, re-use, recycling and disposal of products containing metals and minerals 
• </t>
    </r>
    <r>
      <rPr>
        <b/>
        <sz val="8"/>
        <color rgb="FF000000"/>
        <rFont val="Calibri"/>
        <family val="2"/>
        <scheme val="major"/>
      </rPr>
      <t>Social performance -</t>
    </r>
    <r>
      <rPr>
        <sz val="8"/>
        <color rgb="FF000000"/>
        <rFont val="Calibri"/>
        <family val="2"/>
        <scheme val="major"/>
      </rPr>
      <t xml:space="preserve"> Pursue continual improvement in social performance and contribute to the social, economic and institutional development of host countries and communities 
• </t>
    </r>
    <r>
      <rPr>
        <b/>
        <sz val="8"/>
        <color rgb="FF000000"/>
        <rFont val="Calibri"/>
        <family val="2"/>
        <scheme val="major"/>
      </rPr>
      <t xml:space="preserve">Stakeholder engagement - </t>
    </r>
    <r>
      <rPr>
        <sz val="8"/>
        <color rgb="FF000000"/>
        <rFont val="Calibri"/>
        <family val="2"/>
        <scheme val="major"/>
      </rPr>
      <t xml:space="preserve">Proactively engage key stakeholders on sustainable development challenges and opportunities in an open and transparent manner. Effectively report and independently verify progress and performance 
</t>
    </r>
    <r>
      <rPr>
        <b/>
        <sz val="8"/>
        <color rgb="FF000000"/>
        <rFont val="Calibri"/>
        <family val="2"/>
        <scheme val="major"/>
      </rPr>
      <t>Performance Expectations:</t>
    </r>
    <r>
      <rPr>
        <sz val="8"/>
        <color rgb="FF000000"/>
        <rFont val="Calibri"/>
        <family val="2"/>
        <scheme val="major"/>
      </rPr>
      <t xml:space="preserve"> The Performance Expectations are a set of expectations which are aligned with the Mining Principles and the Position Statements (see below), which provide more detailed guidance on how companies should meet their commitments in key areas including governance, environmental management, health and safety, human rights and social performance. Gold Fields has adopted Performance Expectations, which we implement at the Group and asset levels of our operations.
In 2024, the ICMM updated its Performance Expectations to enhance companies’ commitments to aspects such as improvement in diversity, equity and inclusion (DEI), human rights due diligence guidance, commitment to reducing diesel emissions in underground mines, alignment with global sustainability frameworks and enhanced validation processes. These have been factored in this review at a high level but will be addressed fully by 2026. 
</t>
    </r>
  </si>
  <si>
    <t xml:space="preserve">Gold Fields commit to engagement with stakeholders through appropriate processes that provide the platform for dialogue, for understanding stakeholder views and for understanding our impacts on those around us in our Group Policy Statement: Community. Our Group Community Relations and Stakeholder Engagement Guideline and Handbook provides guidance on relevant Standards including building sustainable relationships with stakeholders (Standard 1), establishing communication engagement mechanisms that are effective, timely, transparent, and culturally pertinent (Standard 2), managing conflicts  (Standard 3) and contributing to social and economic development of host communities (Standard 4).
Our Group Community Relations and Stakeholder Engagement Handbook provides guidance on asset level community grievance mechanisms. All assets have, and utilise, a grievance mechanism, maintain the relevant records and report accordingly to the Social, Ethics and Transformation (SET) Committee. Grievances reported and addressed are reported in our Integrated Annual Report (IAR) and Report to Stakeholders (RtS) and on our website. 
</t>
  </si>
  <si>
    <r>
      <rPr>
        <b/>
        <sz val="9"/>
        <color rgb="FF000000"/>
        <rFont val="Calibri"/>
        <family val="2"/>
        <scheme val="major"/>
      </rPr>
      <t>Number of females in core mining roles</t>
    </r>
    <r>
      <rPr>
        <b/>
        <vertAlign val="superscript"/>
        <sz val="9"/>
        <color rgb="FF000000"/>
        <rFont val="Calibri"/>
        <family val="2"/>
        <scheme val="major"/>
      </rPr>
      <t>1</t>
    </r>
  </si>
  <si>
    <t>Percentage headcount</t>
  </si>
  <si>
    <t>18 –29 years</t>
  </si>
  <si>
    <t>30 – 39 years</t>
  </si>
  <si>
    <t>40 – 49 years</t>
  </si>
  <si>
    <t>50 – 59 years</t>
  </si>
  <si>
    <t>PRINCIPLE 3: Supply chain: we will require that our suppliers conduct their businesses ethically and responsibly as a condition of doing business with us</t>
  </si>
  <si>
    <t>5.4:</t>
  </si>
  <si>
    <t>6.6:</t>
  </si>
  <si>
    <t>6.7:</t>
  </si>
  <si>
    <t>Social</t>
  </si>
  <si>
    <t>16 – 24 years</t>
  </si>
  <si>
    <t>25 – 29 years</t>
  </si>
  <si>
    <t>30 – 35 years</t>
  </si>
  <si>
    <t>36 – 50 years</t>
  </si>
  <si>
    <t>51&lt; years</t>
  </si>
  <si>
    <t>% female permanent employees</t>
  </si>
  <si>
    <t>EU and above</t>
  </si>
  <si>
    <t>Corporate office</t>
  </si>
  <si>
    <t>7.3:</t>
  </si>
  <si>
    <t>7.4:</t>
  </si>
  <si>
    <t>7.5:</t>
  </si>
  <si>
    <t>7.6:</t>
  </si>
  <si>
    <t>7.7:</t>
  </si>
  <si>
    <t>7.8:</t>
  </si>
  <si>
    <t>Job band</t>
  </si>
  <si>
    <t>Environment</t>
  </si>
  <si>
    <t>G band</t>
  </si>
  <si>
    <t>E band</t>
  </si>
  <si>
    <t>D band</t>
  </si>
  <si>
    <t>C band</t>
  </si>
  <si>
    <t>B band</t>
  </si>
  <si>
    <t>A band</t>
  </si>
  <si>
    <t>8.3:</t>
  </si>
  <si>
    <t>8.4:</t>
  </si>
  <si>
    <t>8.5:</t>
  </si>
  <si>
    <t>Conflict-Free Gold Standard</t>
  </si>
  <si>
    <t xml:space="preserve">Gold Fields’ purpose is to create value beyond mining, and our vision is to be the preferred gold mining company delivering sustainable, superior value. We acknowledge that part of operating sustainability, responsibly and maintaining the trust of our stakeholders requires us to demonstrate that the gold and gold-bearing materials we produce have been done so in a manner that does not cause, support or benefit unlawful armed conflict, or contribute to serious human rights abuses or breaches of international humanitarian law (IHL). Gold Fields has successfully adopted and implemented the World Gold Council Conflict-Free Gold Standard (‘the Standard’) since 2013, to further demonstrate our commitment to responsible mining. Gold Fields re-joined the World Gold Council in 2022, though it continued to apply the Standard during the period that it was not a WGC member.  
Gold Fields confirms, to the best of our knowledge, that all our gold and gold-bearing material have been produced at the mines listed in our Conflict-Free Gold Report, which have the appropriate systems and controls in place to conform with the World Gold Council's Conflict-Free Gold Standard. The company's latest Conflict-Free Gold assessment relates to the twelve months ended 31 December 2024 and was subject to external review and assurance by PricewaterhouseCoopers Inc (“PwC”). The Conflict-Free Gold Report, Group Management Statement of Conformance and the PwC Assurance Report can be viewed at https://www.goldfields.co.za/sustainability-reporting.php. Nothing has come to our attention to indicate any non-conformance since that date. This Statement of Conformance is provided by Gold Fields as part of the conformance requirements for the World Gold Council's Conflict-Free Gold Standard and to provide a good faith representation to the next participant in the chain of custody. This Statement also demonstrates to our stakeholders that the gold and gold-bearing materials are produced in a manner that does not cause, support or benefit unlawful armed conflict, or contribute to serious human rights abuses or breaches of international humanitarian law. 
Our Conflict-Free Gold Assessment Report summarises Gold Fields’ conformance to the requirements of the Standard for the year ended 31 December 2024.  </t>
  </si>
  <si>
    <t>conflict-free-gold-assessment-report-for-gold-fields.pdf</t>
  </si>
  <si>
    <t>Total – females</t>
  </si>
  <si>
    <t>Total – employees including Board</t>
  </si>
  <si>
    <t>Total – female representation including Board</t>
  </si>
  <si>
    <t>DU and EL</t>
  </si>
  <si>
    <t>Mining (A – CU)</t>
  </si>
  <si>
    <t>Total females¹</t>
  </si>
  <si>
    <t>Females in core² mining</t>
  </si>
  <si>
    <t>¹ Based on employees only</t>
  </si>
  <si>
    <t>¹Women in core mining includes females employed in core production roles in mining, engineering/maintenance, metallurgy/processing, technical services (geotech, geology, mine planning, projects, exploration roles), ventilation and business improvement</t>
  </si>
  <si>
    <t>² Females in core Mining includes females employed in core production roles in mining, engineering/maintenance, metallurgy/processing, technical services (geotech, geology, mine planning, projects, exploration roles), ventilation and business improvement divided by total number of women</t>
  </si>
  <si>
    <t>These figures are equivalent to core employees as we use these as our STEM numbers</t>
  </si>
  <si>
    <t>Middle management (D-upper to E-lower)</t>
  </si>
  <si>
    <t>Senior management (EU&lt;)</t>
  </si>
  <si>
    <t>Miners, artisans, officials (A band to D lower, including NG)</t>
  </si>
  <si>
    <t>Proportion of nationals per region</t>
  </si>
  <si>
    <t>Nationals in management***</t>
  </si>
  <si>
    <t>*** Based on payroll</t>
  </si>
  <si>
    <t xml:space="preserve">Historically disadvantaged persons (%) </t>
  </si>
  <si>
    <t xml:space="preserve">Supply Chain Policy - We will adopt and publish a Supply Chain Policy and support our contractors and suppliers to operate responsibly and to standards of ethics, safety, health, human rights and social and environmental performance comparable with our own. We will conduct risk-based monitoring of compliance. </t>
  </si>
  <si>
    <t>Gold Fields support the adoption of responsible health and safety, environmental, human rights and labour policies and practices by third parties through our Group Policy Statements for Human Rights, Materials and Supply Chain Stewardship, Sustainable Development, Group Code of Conduct, Gold Fields Values &amp; Code of Conduct ‘Summary for Suppliers and Contractors’ and ‘Information for Suppliers and Contractors’ Booklets. 
As part of our supplier engagement and due diligence, we undertake a screening and risk assessment process, where all business partners in the supply chain are screened monthly according to predefined risk metrics, including human rights, utilising our 3rd Party Vendor Screening Risk Calculator (3SRC).  An interactive third-party due diligence gateway enables procurement teams identify and address risks and collaborate with business partners to address identified concerns. If risks cannot be mitigated, Gold Fields refrains from entering a business relationship.
We prioritize suppliers with strong ESG performance and integrate sustainability criteria into procurement decisions, considering emissions, waste, and resource use. Additionally, within our supply chain, we identify and manage  risks related to unethical practices, environmental impact, and supply disruptions, developing contingency plans to ensure operational continuity. 
Our Policy Statements include  applicability to or influence over third party and business partners. We also have a Modern Slavery Statement and Toolkit. Our assets utilise the following processes as appropriate:
• Modern Slavery Toolkit, “Understanding Modern Slavery” brochure, FAQs, and a Human Rights Supplier Self Assessment Questionnaire (SAQ)
• Gold Fields’ on-line registration questionnaire
• Gold Fields’ Code of Conduct for Suppliers and Contractors 
• Conflict of Interest declaration
• Third-party Supplier agreements
• Terms and conditions for the supply of goods and services 
• Gold Fields’ Environmental, Health and Safety Standard for Contractor Management System Specifications"</t>
  </si>
  <si>
    <t>Local procurement – We will promote access for local businesses to procurement and contracting opportunities generated by our operations and, where  appropriate, provide capacity building support to help them improve their capabilities as suppliers.</t>
  </si>
  <si>
    <t xml:space="preserve">Gold Fields commit to prioritising local procurement and employment and measuring our contribution to local economic development in our Group Policy Statement: Community and supporting the economies of our host communities and operating countries through the local procurement of goods and services in Materials and Supply Chain Stewardship Policy and  through the implementation of our host community employment  and procurement.
We disclose progress in implementing this commitment in our Integrated Annual Report (IAR) and Report to Stakeholders (RtS) and on our website. </t>
  </si>
  <si>
    <t>Market access for ASM  – We support access to legitimate markets for those artisanal and small-scale miners (ASM) who respect applicable legal and regulatory frameworks, who seek to address the environmental, health, human rights and safety challenges often associated with ASM activity, and who, in good faith, seek formalisation. We will consider supporting government initiatives to reduce and eliminate the use of mercury by ASM.</t>
  </si>
  <si>
    <t xml:space="preserve">ASM is a significant source of income for communities in resource-rich developing countries, including South Africa, Ghana and Peru, where Gold Fields operates. However, ASM is often associated with illegal mining, which presents related social and environmental impacts. These include the loss of ore, potential damage to mine property and operations and potential mercury and cyanide contamination of water resources. Illegal mining also frequently leads to adverse social impacts on host communities, such as child labour. 
Our primary concern is the potential social impact of illegal mining, as illegal mining incursions at our operations could lead to violence and injuries to our workforce, host community members and the illegal miners. Such incidents can escalate into wider community unrest. This challenge is especially significant at our mines in Ghana, where incursions frequently occur.
Where illegal mining occurs at our operations, we collaborate with government and its security agencies to uphold the law. Our security workforce is trained to manage illegal mining in line with international security and human rights standards. We also engage with host communities to prevent illegal mining or mitigate its impact. 
We work with our peers in national and international mining associations to engage governments to advocate for improved ASM sustainability practices and contribute to policy and regulatory development.
We do not participate in ASM marketing activities.
Gold Fields supports the Ghana government in its National Alternative Livelihood and Community Mining programs, which focuses on ASM – a sector that is regulated by the Minerals Commission. In 2021, the Damang mine concluded the process of ceding 1,340ha of land to the Minerals Commission for community mining. The Company also provided geological information and submitted digital cadastral maps. ASM miners are currently working on the site. In addition, Gold Fields provides education and skills development programs, including scholarships, graduate traineeship,  vocational training and apprenticeships, as an alternative career pathways for at-risk youth to ASM.
Our Australian assets are not in close proximity to ASM activity. As such, this requirement is deemed not applicable to our assets in this country. 
Mercury is allegedly used in illegal ASM activities in other countries where we operate and the relevant governments do not lead partnerships to transfer low- to no-mercury technologies into the ASM sector.
</t>
  </si>
  <si>
    <t>Historically Disadvantaged South Africans (HDSAs)</t>
  </si>
  <si>
    <t xml:space="preserve">HDSAs in management </t>
  </si>
  <si>
    <t>Safety management systems – We will implement safety and health management systems based on internationally recognised good practice and focused on continuous improvement of our performance. We will engage regularly on these issues with our workforce and their representatives.</t>
  </si>
  <si>
    <t>Of which host community employees</t>
  </si>
  <si>
    <t>Of which host community contractors</t>
  </si>
  <si>
    <t>Occupational health and wellbeing -We will maintain high standards of occupational health and hygiene and implement risk-based monitoring of the health of our workforce based on occupational exposures. We will promote  the physical and mental wellbeing of our workforce.</t>
  </si>
  <si>
    <t>Nationals (in-country employees)</t>
  </si>
  <si>
    <t>Permanent¹ employees  (incl. fixed-term/casual employees)</t>
  </si>
  <si>
    <t>Fixed-term (temporary employees)</t>
  </si>
  <si>
    <t>% of contractors</t>
  </si>
  <si>
    <t xml:space="preserve">Community health and emergency planning – We will identify and eliminate or minimise significant risks to the health and safety of local people as a result of our activities and those of our contractors. We will develop, maintain and test emergency response plans based on national regulations and international best practice guidelines, ensuring the involvement of potentially affected stakeholders. </t>
  </si>
  <si>
    <t>Permanent employees</t>
  </si>
  <si>
    <t>Total workforce</t>
  </si>
  <si>
    <t>¹All employee numbers are people paid through the payroll</t>
  </si>
  <si>
    <t>²Host community excludes Philippines, Chile, Corporate and Perth offices</t>
  </si>
  <si>
    <t xml:space="preserve">PRINCIPLE 4: Safety and health: we will protect and promote the safety and occupational health of our workforce (employees and contractors) 
above all other priorities and will empower them to speak up if they encounter unsafe working conditions </t>
  </si>
  <si>
    <t>PRINCIPLE 5: Human rights and conflict: we will respect the human rights of our workforce, affected communities and all those people with whom we interact</t>
  </si>
  <si>
    <t xml:space="preserve">UN Guiding Principles  – We will adopt and implement policies, practices and systems based on the UN Guiding Principles on Business and Human Rights. </t>
  </si>
  <si>
    <t>Gold Fields’ Human Rights Policy includes commitments to support UN Guiding Principles on Security and Human Rights, undertake human rights due diligence and provide asset-level grievance mechanisms for our workforce and communities. Gold Fields developed and rolled out human rights training and implemented a due diligence tool and assessment at all assets since 2021. We report publicly on our progress in our Integrated Annual Report (IAR)  and Report to Stakeholders (RtS). 
Our Group Community Relations and Stakeholder Engagement Handbook provides guidance on asset level community grievance mechanisms. Grievances reported and addressed are reported in our IAR, RtS  and on our website. All assets have, and utilise, a grievance mechanism, maintain the relevant records and report accordingly to the Social, Ethics and Transformation (SET) Committee. Assets consider risk and impact assessment, mitigation and management measures relating to human rights in assets’ Environmental and Social Impact Assessment and/or Environmental and Social Management Plan. 
In Australia we have published a Modern Slavery Voluntary Compliance Statement which forms the basis of subsequent Compliance Statements issued in accordance with the Modern Slavery Act 2018.
Gold Fields subscribes to the principles of the UN Global Compact, with oversight from the SET and Safety, Health and Sustainable Development (SHSD) Board Committees. The UN Global Compact include the following principles to support the protection of internationally proclaimed human rights, ensure that business are not be complicit in human rights abuses, and that businesses uphold the freedom of association and the right to collective bargaining.</t>
  </si>
  <si>
    <t>Of which ²host community workforce</t>
  </si>
  <si>
    <t>Avoiding complicity  – We will seek to ensure that we do not cause, and are not complicit in, human rights abuses either directly or through our business relationships.</t>
  </si>
  <si>
    <t xml:space="preserve">*For Gold Fields, total employees are workers that are on the payroll (permanent and temporary head count) as at 31 December 2022. There is no breakdown for other workers off the payroll (contractors) as contractors are not graded </t>
  </si>
  <si>
    <t>Security and human rights  – We will manage security-related human rights risks through implementation of the Voluntary Principles on Security and Human Rights7.</t>
  </si>
  <si>
    <t>Gold Fields recognises its responsibility to secure its people and assets. This requires particular attention in higher-risk operating environments, areas of relatively weak governance and areas affected by illegal mining. As a producer of an inherently high-value and easily transportable product, there are obvious risks around the transfer of gold between our mining operations and the refineries where it is processed. Nonetheless, professional and effective security provision, particularly where this involves the actual or potential use of physical force, should not compromise the human rights of others.
Gold Fields’ Human Rights Policy includes commitments to support the Voluntary Principles on Security and Human Rights (VPSHR), and provide training and guidance for all relevant staff, including security staff and contractors. Our assets utilise the following to ensure conformance: 
• Written country/asset commitment to implement a human rights and security approach consistent with the VPSHR 
• Security-related human rights risk assessment and action plan to close identified gaps or opportunities for improvement 
• Engagement and human rights training provided to Gold Fields, private and public police or military, as applicable, security providers 
• Human rights-related background checks on Gold Fields, private and public security personnel 
• Our Australia country security staff utilise the Emergency Management Plan should a security issue occur.  
Australia country security staff are not trained or approved/directed to engage in physical security matters and instead utilise local state police, as required under state legislation, i.e. our assets may not self manage but rather utilise local state police services should the need arise at an asset level.</t>
  </si>
  <si>
    <t>Conflict  – We will implement the Conflict Free Gold Standard. We will ensure that when we operate in conflict affected or high-risk areas, our operations do not cause, support or benefit unlawful armed conflict or contribute to human rights abuses or breaches of international humanitarian law.</t>
  </si>
  <si>
    <t xml:space="preserve">Our commitment to human rights is publicly disclosed in our Integrated Annual Report (IAR), Report to Stakeholders (RtS). and on our website. 
Gold Fields commit to support the Voluntary Principles on Security and Human Rights. We have a Group Policy Statement: Human Rights. Gold Fields Group have identified Human Rights salient issues and associated bowties. 
We implement the Conflict Free Gold Standard and will ensure that should we operate in conflict affected or high-risk areas, our operations do not cause, support or benefit unlawful armed conflict or contribute to human rights abuses or breaches of international humanitarian law. We prepare an annual conformance statement to the Conflict Free Gold Standard.  Gold Fields only utilise  London Bullion Market Association (LBMA)   certified refiners (who we sell our products to). Our refineries participate in the Responsible Sourcing Programme, which aims to ensure that gold sourcing (and refining) is conflict free gold, or part of the LBMA Good Delivery Refiners are free from ‘threat financing’.
Gold Fields has developed and implemented initiatives such as on-going human rights training, and a due diligence tool for all assets to undertake a human rights due diligence assessment. These initiatives are focused on addressing relevant issues such as resettlement, artisanal and small-scale mining, Indigenous Peoples, and gender equality. To ensure responsible practices throughout our operations, we conduct monthly screenings of all business partners in our supply chain based on predefined risk metrics, including human rights considerations.
As part of supply chain and vendor engagement processes  , we utilize an interactive third-party due diligence gateway where we undertake a screening and risk assessment (3rd Party Vendor Screening Risk Calculator (3SRC) , which includes as assessment of legal standings, materiality risk analysis, spend analysis, risk considerations such as legal exposure, exclusion or other listings, political exposure, special interest entity or person, adverse media scans, etc.  The assessment determines potential human risks, issues or exposure (Dow Jones assessment which triggers an additional Integrity Check if required).  If a risk cannot be effectively mitigated, Gold Fields will refrain from entering into a business relationship. This proactive approach underscores our commitment to ethical practices and responsible sourcing within our supply chain.
</t>
  </si>
  <si>
    <t>PRINCIPLE 6: Labour rights: we will ensure that our operations are places where employees and contractors are treated with respect and are free from discrimination or abusive labour practices</t>
  </si>
  <si>
    <t>Wages and benefits – We will ensure that our workforce receives fair wages and benefits relative to relevant national and local benchmarks, norms and regulations.</t>
  </si>
  <si>
    <t xml:space="preserve">Gold Fields is committed to providing market-related and competitive remuneration and other benefits to its employees and ensuring that its business partners do the same. With the maturity and availability of Living Wage reference values for all the countries in which we have a presence, we have been able to conduct an in-depth assessment to compare our pay structures and understand our overall position regarding the Living Wage across our global employee workforce.
We have the following Living Wage commitments:
• Ensuring that every employee at Gold Fields earns a living wage, and we are confident that this principle is applied to all our employees in all jurisdictions in which we operate.
• Formalising our approach to fair pay by incorporating a Living Wage analysis into our annual pay review processes to ensure we adhere to fluctuating Living Wage benchmarks.
• Advocating Living Wage principles to business partners, organisations and individuals, where feasible and where we have a measure of influence.
Our human capital strategy comprises six pillars, three of which relate to attracting, retaining and enhancing skills. The learning and development, talent management and performance and reward pillars are upheld throughout the employee lifecycle. By embedding these pillars in recruitment, onboarding, development and retention, we aspire to improve our people’s experience at Gold Fields. </t>
  </si>
  <si>
    <t>Total employees*</t>
  </si>
  <si>
    <t>Preventing discrimination and bullying – We will engage regularly and constructively with our employees and their representatives and strive to ensure a workplace free from bullying or harassment and unfair discrimination.</t>
  </si>
  <si>
    <t>** Employee figures are listed by legal entity and not by location. Employees in Accra are counted under Tarkwa; Lima office under Cerro Corona; and Santiago under Salares Norte. Employees in Denver, Isle of Man and Amsterdam are assigned to Corporate office and Philippines under Australia</t>
  </si>
  <si>
    <t>Child and forced labour – We prohibit child labour, forced labour and modern slavery in our operations and in our supply chains.</t>
  </si>
  <si>
    <t>Female total</t>
  </si>
  <si>
    <t xml:space="preserve">Male total </t>
  </si>
  <si>
    <t>Grand total</t>
  </si>
  <si>
    <t>Freedom of association and collective bargaining – We will uphold the legal rights of our workforce to associate with others and to join, or refrain from joining, labour organisations of their choice and to bargain collectively without discrimination or retaliation.</t>
  </si>
  <si>
    <t>Union membership</t>
  </si>
  <si>
    <t xml:space="preserve">Gold Fields has detailed policies and procedures in place to respect the rights of workers in relation to child labour, managing grievances, human trafficking, safety and freedom of association. Our assets follow the Procurement Policy / Anti-Slavery processes managed regionally. All assets comply with local legislation and no regions aside from Australia employ individuals under 18 years of age. In some instances, where our Australian operations do employ individuals between 16 and 18 years, we employ artisans on a development programme, and this is done with the consent of parents and access to hazardous environments is strictly managed. 
The Group adopted an approach to screen all active stakeholders monthly, from whom we procure products and services, for any actual or perceived human rights, workers’ rights and workers’ dispute claims, allegations and/or transgressions. All potential risk alerts are reviewed and assessed, and if confirmed, an internal risk management process is implemented, via the Internal Screening Risk Calculator-solution.
Gold Fields is committed to the principles of the UN Global Compact, overseen by our Social Ethics and Transformation (SET) and Safety Health and Sustainable Development (SHSD) Board Committees. We uphold the protection of internationally proclaimed human rights, ensure we are not complicit in human rights abuses, and support the freedom of association and the right to collective bargaining. Recognizing the importance of employee representation in decision-making, we actively engage with labour unions and employee representative bodies to ensure their interests are considered. We value their input and work collaboratively to achieve mutually beneficial solutions, negotiating in good faith to establish fair and equitable collective bargaining agreements that balance the interests of both employees and the company.
Gold Fields recognises employee's right to freedom of association and employees are therefore free to join a union of their choice. Gold Fields has policies in place to recognise and engage with organised labour once a certain threshold is achieved in membership. Interactions with organised labour are conducted through formal and informal decision-making forums, depending on the decision required. We consider organised labour as a key stakeholder in our business as they form part of decisions taken about round the safety and health of our employees. 
</t>
  </si>
  <si>
    <t>*For the recognised unions, NUM and UASA</t>
  </si>
  <si>
    <t>Diversity  – We will implement policies and practices to promote diversity at all levels of the company, including the representation and inclusion of historically under-represented groups and will report on our progress.</t>
  </si>
  <si>
    <t xml:space="preserve">Gold Fields at Group and asset level has relevant policies and practices implemented to respect the rights and interests of women and support diversity in the workplace. This includes Group Diversity, Sexual Harassment and Harassment Policies, key performance indicators, targets and dashboard with harassment and diversity e-learning modules, and unconscious bias training for recruiting line managers. Our practices include: 
• Policy implementation
• Harassment and Diversity e-learning modules
• Unconscious bias training for recruiting line managers
• Sponsorship of women advocacy groups
• Gender representation identified as an impact priority
• Preferential recruitment to increase representation
• Engagement with educational institutions to raise awareness amongst women on careers in mining Review on whether a gender pay gap does exist (internal)
• Gender representation identified as an impact priority 
• Goals and targets (as noted below).
Our Group 2030 ESG Targets includes 30% women representation in our workforce’ (currently 25% for 2023). Additional initiatives to achieve this include:
• Programmes to foster diversity in addition to gender
• Gender recruitment bias
• Unconscious bias training
• Ethnicity and gender pay gap analysis
• Improve representation across all elements of the ‘people pipeline’
This is tracked through our diversity key performance indicators, targets and dashboard. We disclose progress publicly in our Integrated Annual Report and Report to Stakeholders. </t>
  </si>
  <si>
    <t>Women and mining  – We are committed to identifying and resolving barriers to the advancement and fair treatment of women in our workplaces. Through our employment, supply chain, training and community investment programmes, we will aim to contribute to the socio-economic empowerment of women in the communities associated with our operations</t>
  </si>
  <si>
    <t xml:space="preserve">Our diversity, equity, inclusion and belonging (DEIB) strategy is a fundamental aspect of our human capital approach, fostering a culture where every individual feels valued and empowered. We are dedicated to building a diverse workforce that drives business growth and performance across various dimensions, including race, gender, ethnicity, age, sexual orientation, ability, religion, and socioeconomic status.
Key initiatives include:
• Investing in DEIB expertise and capabilities.
• Training leaders in inclusive leadership practices.
• Implementing inclusive recruitment strategies.
• Conducting workshops to raise awareness and address unconscious bias.
Gold Fields at Group and asset level has relevant policies and practices implemented to respect the rights and interests of women and support diversity in the workplace. This includes Group Diversity, Sexual Harassment and Harassment Policies, key performance indicators, targets and dashboard with harassment and diversity e-learning modules, and unconscious bias training for recruiting line managers. Our practices include: 
• Policy implementation
• Harassment and Diversity e-learning modules
• Unconscious bias training for recruiting line managers
• Sponsorship of women advocacy groups
• Gender representation identified as an impact priority
• Preferential recruitment to increase representation
• Engagement with educational institutions to raise awareness amongst women on careers in mining Review on whether a gender pay gap does exist (internal)
• Gender representation identified as an impact priority 
• Goals and targets (as noted below).
Our Group 2030 ESG Targets includes 30% women representation in our workforce’ (currently 25% for 2023). Additional initiatives to achieve this include:
• Programmes to foster diversity in addition to gender
• Gender recruitment bias
• Unconscious bias training
• Ethnicity and gender pay gap analysis
• Improve representation across all elements of the ‘people pipeline’
This is tracked through our diversity key performance indicators, targets and dashboard. We disclose progress publicly in our Integrated Annual Report and Report to Stakeholders. </t>
  </si>
  <si>
    <t>GRI MM4 – Number of strikes and lockouts exceeding one week duration</t>
  </si>
  <si>
    <t>Raising concerns – We will provide a confidential mechanism through which employees and others associated with our activities may raise ethical concerns and which will provide protection from retaliation for those who raise concerns in good faith.</t>
  </si>
  <si>
    <t>PRINCIPLE 7: Working with communities: we will contribute to the socio-economic advancement of communities associated with our operations and treat them with dignity and respect</t>
  </si>
  <si>
    <t xml:space="preserve">Community consultation – We will consult regularly and in good faith with the communities associated with our operations on matters of interest to them, and will take account of their perspectives and concerns. </t>
  </si>
  <si>
    <t xml:space="preserve">Gold Fields commit to engagement with stakeholders through appropriate processes that provide the platform for dialogue, for understanding stakeholder views and for understanding our impacts on those around us in our Group Policy Statement: Community. Our Group Community Relations and Stakeholder Engagement Guideline and Handbook provides guidance on relevant Standards including building sustainable relationships with stakeholders (Standard 1), establishing communication engagement mechanisms that are effective, timely, transparent, and culturally pertinent (Standard 2), managing conflicts  (Standard 3) and contributing to social and economic development of host communities (Standard 4).
Our Group Community Relations and Stakeholder Engagement Handbook provides guidance on asset level community grievance mechanisms. All assets have, and utilise, a grievance mechanism, maintain the relevant records and report accordingly to the Social, Ethics and Transformation (SET) Committee. Grievances reported and addressed are reported in our Integrated Annual Report (IAR), Report to Stakeholders (RtS)  and on our website. 
A strong reputation is essential for Gold Fields to maintain trust with stakeholders, secure our social licence to operate and deliver enduring value. As a global mining company operating in diverse markets, understanding how stakeholders perceive our performance, commitments and impact is critical to shaping our strategy and ensuring alignment with their priorities and expectations. Recognising this, we conduct stakeholder perception surveys to measure our reputational health. The survey results are used to address gaps, leverage opportunities, manage issues and maintain areas of strength.
We disclose progress in implementing this commitment in our IAR and RtS and on our website.
 </t>
  </si>
  <si>
    <t>Understanding communities – We will ensure that we engage with communities, including traditional leaders, in a culturally appropriate manner. We will be alert to the dangers of causing differentially negative impacts on women, children, Indigenous Peoples and other potentially vulnerable or marginalised groups. We will strive to ensure that the voices of these groups are heard, and that this knowledge is integrated into how we do business.</t>
  </si>
  <si>
    <t>GRI 401-3 Return to work and retention rates after parental leave by gender</t>
  </si>
  <si>
    <t xml:space="preserve">Creating local benefits  – We will ensure that the communities associated with our operations are offered meaningful opportunities to benefit from our presence, including through access to jobs and training, and procurement opportunities for local businesses and social investment. </t>
  </si>
  <si>
    <t xml:space="preserve">Gold Fields commit to prioritising local procurement and employment and measuring our contribution to local economic development in our Group Policy Statement: Community and supporting the economies of our host communities and operating countries through the local procurement of goods and services in Materials and Supply Chain Stewardship Policy and  through the implementation of our host community employment  and procurement programme.
Gold Fields is also committed to empowering local Small and Medium-sized Enterprises (SMEs)and through Enterprise and Supplier Development programmes we bridge gaps in skills and capacity, offering targeted capacity building, coaching and mentorship to help SMEs thrive in our supply chain and beyond.
We disclose progress in implementing this commitment in our Integrated Annual Report (IAR), Report to Stakeholders (RtS) and on our website. </t>
  </si>
  <si>
    <t xml:space="preserve">Seeking community support  We will seek to obtain and sustain the broad-based support of communities affected by our activities. </t>
  </si>
  <si>
    <t xml:space="preserve">Gold Fields commit to engagement with stakeholders through appropriate processes that provide the platform for dialogue, for understanding stakeholder views and for understanding our impacts on those around us in our Group Policy Statement: Community. Our Group Community Relations and Stakeholder Engagement Guideline and Handbook provides guidance on relevant Standards including building sustainable relationships with stakeholders (Standard 1), establishing communication engagement mechanisms that are effective, timely, transparent, and culturally pertinent (Standard 2), managing conflicts  (Standard 3) and contributing to social and economic development of host communities (Standard 4).
A strong reputation is essential for Gold Fields to maintain trust with stakeholders, secure our social licence to operate and deliver enduring value. As a global mining company operating in diverse markets, understanding how stakeholders perceive our performance, commitments and impact is critical to shaping our strategy and ensuring alignment with their priorities and expectations. Recognising this, we conduct stakeholder perception surveys to measure our reputational health. The survey results are used to address gaps, leverage opportunities, manage issues and maintain areas of strength.
We disclose progress in implementing this commitment in our Integrated Annual Report (IAR), Report to Stakeholders (RtS)  and on our website. 
In Australia, we seek to embed principles of Free Prior Informed Consent (FPIC) in agreements and agreement making processes with native title groups who hold rights over lands where our operations are located. The intent is to build strong relationships and enter agreements is articulated in the Aboriginal Engagement Strategy for Australia. We also document engagement and consent outcomes through Cultural Heritage Management Plans and associated activities.
 </t>
  </si>
  <si>
    <t>In-migration – We will work with local authorities and community leaders to control or manage the impact of migratory influxes of people attracted by mine development.</t>
  </si>
  <si>
    <t xml:space="preserve">Gold Fields recognizes the impact that the influx of people into host communities can have on social services, infrastructure and the environment. The impact is assessed through Environmental and Social Impact Assessments (ESIA) and management plans are developed and implemented as relevant. Stakeholder engagement is undertaken with interested and affected parties as part of the ESIA process. Our host community procurement and employment strategy is key to mitigating this risk.
</t>
  </si>
  <si>
    <t>GRI 403-10 Work-related ill health</t>
  </si>
  <si>
    <t xml:space="preserve">Indigenous Peoples  – We will respect the collective and customary rights, culture and connection to the land of Indigenous Peoples. We will work to obtain their free, prior and informed consent where significant adverse impacts may occur during exploration, project design, operation and closure, including around the delivery of sustainable benefits. </t>
  </si>
  <si>
    <t>This Principle  applies to our operating assets in Australia and Chile where Indigenous Peoples are stakeholders. In Australia in 2022, we developed an Aboriginal Engagement Strategy aligned with Group Community Relations principles, international standards, and Australian best practices. This strategy established a framework for seeking agreement with Indigenous Peoples that have been recognised to hold traditional and cultural rights to the lands where operations are located. The Reconciliation Action Plan process is actively implemented as part of this strategy.
Our commitment to respecting the rights, interests, aspirations, culture, indigenous knowledge, and natural resource-based livelihoods of Indigenous Peoples is outlined in Gold Fields’ Community Policy. This commitment extends to our Capital Management (Project) Study Guidelines for new projects and major expansions, ensuring that project design, development, and operation align with Indigenous Peoples’ aspirations for social and economic development.
In Chile, we actively foster meaningful engagement between our Salares Norte workforce and the Colla Indigenous communities of Chañaral province. Through our heritage programme, we ensure that our people and suppliers gain a first-hand understanding of the traditions, culture and worldview of the Colla communities of Chiyagua and Diego de Almagro.
In Australia, we seek to embed principles of FPIC in agreements and agreement making processes with native title groups who hold rights over lands where our operations are located. The intent to build strong relationships and enter agreements is articulated in the Aboriginal Engagement Strategy for Australia. We also document engagement and consent outcomes through Cultural Heritage Management Plans and associated activities.
Heritage training and ongoing engagement further support these efforts. Our Community Policy Statement reinforces our commitment to obtaining consent from surrounding communities, especially for projects on lands traditionally owned or used by Indigenous Peoples, addressing potential significant adverse impacts as part of our Capital Management guidelines.
We engage with communities, including traditional leaders, in a culturally appropriate manner. We are mindful of the potential for differentially negative impacts on women, children, Indigenous Peoples, and other vulnerable or marginalized groups. We strive to ensure that the voices of these groups are heard and that their knowledge is integrated into our business practices. Additionally, we seek to preserve cultural heritage from adverse impacts associated with project activities, including through our impact assessments. We implement chance find procedures to address any unexpected discoveries during operations.
This Performance Expectation does not apply to our assets in Ghana (Tarkwa and Damang), South Africa (South Deep), and Peru (Cerro Corona), as there are no recognized Indigenous Peoples affected by our operations in these countries. 
We conduct due diligence to address potential adverse impacts on Indigenous Peoples by conducting heritage surveys, implementing heritage management plans, and conducting Environmental and Social Impact Assessments (ESIA) . Gold Fields is committed to sharing benefits in alignment with our aspirations. This comprehensive approach ensures that we respect and integrate the rights and interests of Indigenous Peoples throughout our operations in countries where Indigenous Peoples are affected by our operations.</t>
  </si>
  <si>
    <t xml:space="preserve">Cultural heritage  – We will seek to preserve cultural heritage from adverse impacts associated with project activities, including through our impact assessments. We will put in place chance finds procedures at all relevant operations. </t>
  </si>
  <si>
    <t xml:space="preserve"> Gold Fields actively engages with local stakeholders during project assessment processes. As part of this commitment, we conduct archaeological and heritage surveys to identify potential sensitive sites or locations. Each of our assets is equipped with 'disturbance permits'—which may have different names depending on the asset—ensuring that an internal review and assessment process is completed before any new site or area can be disturbed due to mining activities. This process effectively addresses 'chance find' risks, allowing us to implement appropriate procedures and safeguards to protect cultural heritage throughout our operations.
The Australian Assets each have Cultural Heritage Management Plans, which sit beneath an overarching Aboriginal Cultural Heritage Management Standard, which provides a framework for ongoing and transparent engagement with Aboriginal communities with regard to cultural heritage management.</t>
  </si>
  <si>
    <t xml:space="preserve">Resettlement – We will seek to avoid involuntary resettlement. Where this is unavoidable, we will proceed on the basis of meaningful consultation with affected communities, a publicly-available planning framework, the restoration of established livelihoods and the provision of fair and timely compensation. We will seek to minimise adverse impacts on displaced people. </t>
  </si>
  <si>
    <t>Gold Fields’ Human Rights Policy commits to freedom of movement including the minimisation of involuntary resettlement, subject to fair compensation where the latter is unavoidable and in accordance with the Standards in Gold Fields’ Community Policy. We disclose progress against these commitments in our Integrated Annual Report (IAR) and Report to Stakeholders (RtS)  
Additionally, Standard 6 of our Group Community Relations and Stakeholder Engagement Handbook provides guidance on good practice resettlement and our Group Enterprise Risk Management Guideline ensures resettlement and displacement is integrated as part of the strategic and operational risk management of all assets. Our Gold Fields Management (Project) Study Guidelines which apply to new projects and major expansions during the Concept, Pre-Feasibility, and Feasibility study phase, considers risk and impact assessment, mitigation and management (mitigation hierarchy) measures in Environmental and Social Impact Assessments and/or Environmental and Social Management Plans.
At an asset level the following processes are utilised should resettlement or economic displacement be unavoidable:
• Resettlement considerations included in mine strategic and business plans
• Resettlement procedure
• Resettlement policy framework for economic displacement
• Resettlement Action Plan for economic and physical displacement
• Stakeholder engagement plan and records
• Compensation records
• Livelihood restoration programmes
• Grievance records
• Monitoring and evaluation records and action plans.</t>
  </si>
  <si>
    <t>PRINCIPLE 8: Environmental stewardship: we will ensure that environmental responsibility is at the core of how we work</t>
  </si>
  <si>
    <t>Managing environmental impacts – We will implement systems to monitor and manage our impacts on the environment. We will avoid, minimise, mitigate or compensate for significant adverse impacts on the environment relating to our activities.</t>
  </si>
  <si>
    <t xml:space="preserve">As an ICMM member Gold Fields is committed to implementing the 77 requirements of the  GISTM developed by the  Principles for Responsible Investment (PRI), ICMM, and United Nations Environmental Programme (UNEP). The ICMM has allowed for a three-year implementation period (August 2023) for Extreme and Very high-consequence facilities and two additional years for other facilities (August 2025). In addition, all tailings storage facilities (TSFs) that are not in a state of safe closure must show conformance with the GISTM by August 2025.
Implementing the GISTM is a journey, and it is an important step toward raising the bar with respect to tailings management. Even if full conformance cannot be demonstrated by the established conformance deadlines by Gold Fields or our peers, we believe it is important to recognise the industry's journey to implement the GISTM and the enhancements being made, now and into the future. 
Progress on this journey includes:
• Tailings Management Standard: Gold Fields developed and implemented a new Tailings Management Standard that addresses the many technical and governance aspects of tailings management.
• Governance Updates: Our Tailings Management Governance Framework, finalised in March 2023, aligns with the GISTM and details the roles, responsibilities and accountabilities for tailings management. Executives have been appointed in each of our four regions to fulfil the role of Accountable Executive as required by the GISTM. In addition, Gold Fields has appointed Responsible Tailings Facility Engineers (RTFEs) at all of its operations.
• Education and Training: A series of informational sessions were held throughout 2022 that included overviews for senior management, targeted sessions for specific focus areas (e.g. human resources, legal) and detailed mandatory sessions for employees that have a key role in tailings management at our active operations and legacy sites on the requirements of the GISTM.
• Systematic Third-party Review: The GISTM requires ITRBs to be in-place for TSFs with consequence classifications of ‘Extreme’ or ‘Very High’, and senior independent technical review for all other TSFs. From 2006, Gold Fields previously established an ITRB for Cerro Corona. In 2022, an additional ITRB was implemented for Tarkwa. The ITRBs meet on a minimum annual basis.
• Risk Assessment: Risk assessments are required for all TSFs per the GISTM. Gold Fields is developing a TSF Risk Assessment Guideline to align with the GISTM requirements. The risk assessments for the priority TSFs will be updated, refined, and completed by Q1 2023.
• Conformance Protocols for the GISTM and Tailings Management Good Practice Guide: Gold Fields is committed to implementing the GISTM across our facilities and welcomes the Conformance Protocols for the Standard as a vital tool to help demonstrate our conformance.
Experts from across our company collaborated to develop ICMM's Tailings Management Good Practice Guide, which provides comprehensive guidance on good governance and engineering practices. The Guide will support continual improvement in tailings management across the industry.
The teams at Cerro Corona and Tarkwa spent the last three years working diligently to conform with the GISTM requirements. It is important to note that all significant dam safety and environmental-related requirements were identified, addressed and effectively managed. Gold Fields identified areas for further improvement, particularly in community engagement and consultation and addressing human rights risks with respect to emergency response and preparedness. These gaps will be addressed over the next 18 to 24 months.  Work is underway to conduct self-assessments for the lower consequence classification facilities at our other mines, due for GISTM conformance by August 2025. The 2024 GISTM disclosure reports for both Cerro Corona and Tarkwa are available on our website.
At Gold Fields, we do not deposit tailings in riverine or shallow marine environments due to the significant environmental risks, including water contamination and harm to aquatic ecosystems, associated with such practices. We are committed to protecting the environments in which we operate. As part of this commitment, we ensure that our tailings storage facilities are designed and constructed in accordance with international standards and best practices.
</t>
  </si>
  <si>
    <t>Cyanide and hazardous materials – We will identify and manage potential risks relating to the transportation, handling, storage and disposal of all hazardous materials. Where our operations use cyanide we will ensure that our arrangements for the transport, storage, use and disposal of cyanide are in line with the standards of practice set out in the International Cyanide Management Code.</t>
  </si>
  <si>
    <t>We are fully committed to the International Cyanide Management Code (the Code), with all of our assets being ICMI certified, except for Cerro Corona, which does not use cyanide in processing. Salares Norte has pre-operational certification, with certification due by 30 November 2025. As certified members, we strictly adhere to the Code's requirements regarding the purchase, transportation, storage, and use of cyanide in our operations. In compliance with these standards, we ensure that cyanide is sourced exclusively from producers certified by the International Cyanide Management Institute (ICMI) and transported by ICMI-certified transport companies. We also rigorously follow the Code’s guidelines for cyanide storage and disposal. Cyanide is delivered in its designated packaging and stored according to the specifications outlined in the corresponding Material Safety Data Sheets (MSDS).
We also procure other hazardous chemicals, such as lime, caustic soda and hydrogen peroxide for our processing operations. These chemicals are managed with the utmost care, in strict accordance with their respective Material Safety Data Sheets (MSDS), ensuring safety and environmental protection at all stages of handling.</t>
  </si>
  <si>
    <t>Mercury – We will not use mercury to extract gold in our processing facilities nor accept gold produced by third parties using mercury. We support the Minamata Convention’s objective of reducing mercury emissions for the protection of human health and the environment. We will identify point source mercury emissions to the atmosphere arising from our activities and minimise them. We will only sell mercury thereby captured for uses recognised as acceptable by international conventions.</t>
  </si>
  <si>
    <t>Gold Fields does not own, invest in, or operate any mines designed to produce mercury as the primary product. Only our Salares Norte mine produces mercury as a by-product, and this in very small quantities. The recovered mercury is stored securely on site, before being treated and disposed (not sold) in line with Chile’s national and international commitments.
We apply materials stewardship for materials in our business in accordance with our Materials and Supply Chain Stewardship Policy Statement. 
We identify, asses and where appropriate measure air emissions from our operations in accordance with our risk assessments, environmental and social impact assessments and ISO 14001 environmental management systems, and occupational health management. We have not identified any significant point source mercury emissions from our operations, other than the potential for emissions at Salares Norte.</t>
  </si>
  <si>
    <t>Noise and dust – We will adopt and implement policies and practices to avoid or mitigate impacts on local communities and the environment arising from noise, dust, blasting and vibration.</t>
  </si>
  <si>
    <t>PRINCIPLE 9: Biodiversity, land use and mine closure: we will work to ensure that fragile ecosystems, habitats and endangered species are protected from damage, and will plan for responsible mine closure</t>
  </si>
  <si>
    <t>Biodiversity  – We will implement biodiversity management plans. At a minimum, we will seek to ensure that there is no net loss of critical habitat. Where opportunities arise to do so, we will work with others to produce a net gain for biodiversity. We will incorporate both scientific and traditional knowledge in designing adaptation strategies in ecosystem management and environmental assessment.</t>
  </si>
  <si>
    <t>World Heritage Sites   – We will not explore or seek to develop new mining operations in an area designated as a World Heritage Site.</t>
  </si>
  <si>
    <t xml:space="preserve">Gold Fields is committed to being a responsible steward of natural resources and biodiversity. We consider the interconnectedness and linkages between climate and nature as we progress with our sustainable development journey. Our commitment to nature, including biodiversity conservation, guides us to:
•Neither mine nor explore in World Heritage sites
•Design and operate our mines in a way that does not compromise the nature values of any protected area
•Strive for no net loss of nature for all new projects and major expansions at existing sites
•Contribute to the conservation of nature and integrated approaches to land-use planning
• Adopt the mitigation hierarchy approach towards the management of biodiversity related 
risks at each stage of the mine lifecycle
Our Group biodiversity guideline ensures we address potentially adverse impacts on biodiversity by applying mitigation measures and integrated land management practices. The guideline applies to all Gold Fields managed exploration and operations. This includes land impacted by Gold Fields’ activities and encompasses all phases of the mining lifecycle. Our Guideline ensures biodiversity risk and impacts assessments, and mitigation, management plans or actions plans. We require Biodiversity Management Plans for managing high risk biodiversity areas and Biodiversity Action Plans for implementing No Net Loss where applicable at our assets. Our certified ISO 14001 environmental management systems include biodiversity management and related procedures We disclosure biodiversity and land related data in our Integrated Annual Report, GRI Content Index, Sustainability Performance Index Report, Sustainability Performance Data, and on our website.
</t>
  </si>
  <si>
    <t>Land use and deforestation  – We will implement biodiversity management plans. At a minimum, we will seek to ensure that there is no net loss of critical habitat. Where opportunities arise to do so, we will work with others to produce a net gain for biodiversity. We will incorporate both scientific and traditional knowledge in designing adaptation strategies in ecosystem management and environmental assessment.</t>
  </si>
  <si>
    <t>Mine closure  – We will plan for the social and environmental aspects of mine closure in consultation with authorities, our workforce, affected communities 
and other relevant stakeholders. We will make financial and technical provision to ensure planned closure and post-closure commitments are realised, including the rehabilitation of land, beneficial future land use, preservation of water sources and prevention of acid rock drainage and metal leaching.</t>
  </si>
  <si>
    <t xml:space="preserve">Gold Fields considers mine closure an integral part of our core business. As mining ends on our sites, we strive to achieve sustainable outcomes that benefit our business, people, host communities and the environment. We integrate mining closure into our business activities to reduce our environmental and social impacts, optimise our liabilities and, where possible, enhance asset values.
Our commitment to responsible mine closure planning aims to ensure sustainable post-mining land use and positive legacy outcomes for our host communities and the environment. Effective mine closure planning is critical for minimising environmental impacts, fulfilling regulatory obligations and ensuring long-term socioeconomic benefits.
Our mine closure guideline outlines our approach to effective integrated mine closure planning. The guideline focuses on mine closure plans and cost estimations throughout the mining lifecycle in three stages: conceptual, detailed and definitive closure planning. All our operations have mine closure plans and cost estimates in place, and we conduct rehabilitation continuously as part of ongoing operations.
In 2022, Gold Fields implemented a proactive, beyond-compliance approach to funding the inevitable closure of our mines, which includes supplementing the funding regulators currently require us to set aside. Our existing bank guarantees and other security agreements remain in place to support potential unplanned closures and to meet in-country regulatory requirements. Gold Fields Capital Management (Project) Study Guidelines (applicable to new Projects and major expansions) for Concept, Pre-Feasibility and Feasibility studies also include integrated mine closure planning and stakeholder engagement requirements.
Our integrated mine closure planning, portfolio management and liability optimisation are supported by:
• Closure plans for all operations: Our integrated mine closure planning processes ensure our operations’ mine closure plans are regularly updated in line with good practice and the Group’s requirements. The Group’s mine closure plans comply with in-country legal requirements and are approved by the appropriate regulator
• Rigorous closure cost estimates: Our operations make provision for mine closure cost estimates per country of operation
• Progressive rehabilitation: All our operations implement progressive rehabilitation plans, which include closure-related technical studies and designs; remediation of contaminated areas; decommissioning and removal of redundant infrastructure; landform reshaping; revegetation; and in-pit waste rock disposal Effectiveness of management actions
We measure the effectiveness of our integrated mine closure planning through:
• Regularly reviewing and updating operations’ closure plans
• Annually reviewing closure cost estimates
• Setting rehabilitation targets in our progressive rehabilitation plans
• Completing closure gap assessments for mines reaching the end of their life-of-mine
Our Gold Fields Group Policy Statements for Sustainable Development and Environment, along with our Gold Fields Mine Closure Management Guideline and supporting Closure Cost Estimate Guideline require that we plan and design for closure in consultation with relevant authorities and stakeholders, implement measures to address closure-related environmental and social aspects, and make financial provision to enable agreed closure and post-closure commitments to be realised. 
Gold Fields report on integrated mine closure and our annual closure cost liability update and review in our Integrated Annual Report (IAR). All assets have an up-to-date Mine Closure Plan approved by the relevant regulator. All Mine Closure Plans have been developed and/or updated in line with in-country requirements and our Group Guidelines. All assets review and update the closure cost estimate on an annual basis in line with in-country requirements, financial reporting requirements and Group guidance. This is internally and externally (or independently) reviewed and assured. We publicly disclosure our financial provision and / or funds set aside for closure related activities. Furthermore, progressive rehabilitation is undertaken by all assets in line with their Mine Closure Plan objectives and commitments and the asset’s Progressive Rehabilitation Plan requirements. We publicly disclose key progressive rehabilitation actions undertaken annually. </t>
  </si>
  <si>
    <t xml:space="preserve">PRINCIPLE 10: Water, energy and climate change: we will improve the efficiency of our use of water and energy, recognising that the impacts of climate change and 
water constraints may increasingly become a threat to the locations where we work  and a risk to our licence to operate </t>
  </si>
  <si>
    <t>Total recordable disease frequency rate (TRDFR)</t>
  </si>
  <si>
    <t>Water efficiency – We will use water efficiently and responsibly and in co-operation with authorities and, where possible, other users. When we operate in water-stressed areas, we will take proportionate and practicable steps to improve the efficiency of our water use and seek to reduce our water footprint, including, where possible, through increased recycling.</t>
  </si>
  <si>
    <t xml:space="preserve">Access to water is a fundamental human right and a vital resource for Gold Fields’ mining and ore processing activities. We share water with the communities and other industries near our operations, making responsible water stewardship crucial for our licence to operate and achieving our long-term business objectives. This is particularly important as three of the countries where we operate i.e. Australia, South Africa and Chile are water stressed. Furthermore, climate change impacts our operations and communities through severe rainfall, shifts in rainfall patterns and prolonged droughts. Gold Fields is committed to sustainable water management to ensure the availability and quality of water for our operations, host communities and ecosystems.  We focus on minimising water use, preventing pollution and enhancing water efficiency across all our operations.
Our main stakeholders in water stewardship are:
• Host communities, who expect environmental resilience and the mitigation of adverse environmental impacts, as well as social investments like water stewardship projects to ensure sustainable water use
• Governments, who expect compliance with all relevant legislation and regulations
• Capital providers, who expect progress on our key ESG priorities
• Other industries in our catchments, who expect who expect collaboration on water management initiatives, sustainable resource usage and shared responsibility in maintaining water quality and availability
We engage with these stakeholders through regular consultations, collaborative initiatives and transparent reporting to address water-related challenges and opportunities.
Additionally, our Environmental, social and governance (ESG) targets, includes a 2030 target to reduce freshwater withdrawal by 45% from the 2018 baseline of 14.5GL to 8 GL, and recycling or reusing 80% of total water used and we report progress against these targets as part of our annual results reporting each year.
Our approach is guided by the Group’s 2030 Water Stewardship Framework. All operations have updated water management and efficiency while enhancing engagement with catchment stakeholders to create enduring value beyond mining. It consists of the following pillars:
• Climate adaptation and preparedness: identifying and understanding our vulnerability to drought and flooding
• Water efficiency: continuously monitoring and optimising water use across all operations
• Protecting water quality: minimising pollution discharge into natural environments
• Catchment management: managing the impact of our operations on host and collaborating with stakeholders to address common challenges and identify opportunities Effectiveness of management actions
We measure the effectiveness of our water stewardship actions through:
• Regularly assessing water quality to ensure compliance with environmental standards
• Collecting and incorporating feedback from stakeholders
• Tracking water use intensity and efficiency improvements
The above is further supported by our Water Stewardship Policy Statement, Sustainable Development Policy, Environmental Policy Statement and Climate Change  Policy Statement. </t>
  </si>
  <si>
    <t>Water access and quality  – Recognising that access to water is a human right and fundamental ecosystem requirement, we will manage our operations so as to ensure that  they do not adversely affect the overall quality  of catchment water resources available to  other users.</t>
  </si>
  <si>
    <t>Combating climate change  – We support the objectives of global climate accords, through avoidance, reduction or mitigation of carbon emissions. Where relevant, we will work to enhance the ability of our operations and nearby communities to be resilient to the effects of climate change.</t>
  </si>
  <si>
    <t>Energy efficiency and reporting – We will work to improve the efficiency of our energy use and to minimise our greenhouse gas emissions intensity. We will measure and report on our CO2 equivalent emissions in line with accepted reporting standards.</t>
  </si>
  <si>
    <t>Total occupational disease frequency rate (TODFR)</t>
  </si>
  <si>
    <t>TOD</t>
  </si>
  <si>
    <t xml:space="preserve">TODFR </t>
  </si>
  <si>
    <t>COAD</t>
  </si>
  <si>
    <t>NIHL</t>
  </si>
  <si>
    <t>CRTB</t>
  </si>
  <si>
    <t>Gold Fields TODFR (per hours worked) is based on the number of silicosis, NIHL, COAD and CRTB cases plus other occupational disorders, including musculoskeletal disorders (not assured).</t>
  </si>
  <si>
    <t>Gold Fields TRDFR (per hours worked) is based on the number of silicosis, noise-induced hearing loss (NIHL), chronic obstructive airways disease (COAD) and cardio-respiratory tuberculosis (CRTB) cases as these diseases are deemed material and are externally assured.</t>
  </si>
  <si>
    <t>• An employee may cede her leave to the father for the period of six weeks full-time or 12 weeks half-time</t>
  </si>
  <si>
    <t>Number of promotions – male</t>
  </si>
  <si>
    <t>Number of promotions – female</t>
  </si>
  <si>
    <t>% host community¹ of total workforce²</t>
  </si>
  <si>
    <r>
      <rPr>
        <b/>
        <sz val="8"/>
        <color rgb="FF001D39"/>
        <rFont val="Calibri"/>
        <family val="2"/>
        <scheme val="major"/>
      </rPr>
      <t xml:space="preserve">Reference
</t>
    </r>
    <r>
      <rPr>
        <sz val="8"/>
        <color rgb="FF000000"/>
        <rFont val="Calibri"/>
        <family val="2"/>
        <scheme val="major"/>
      </rPr>
      <t xml:space="preserve">a. 2024 ESG Databook –  Renumeration worksheet
</t>
    </r>
    <r>
      <rPr>
        <b/>
        <sz val="8"/>
        <color rgb="FF001D39"/>
        <rFont val="Calibri"/>
        <family val="2"/>
        <scheme val="major"/>
      </rPr>
      <t xml:space="preserve">Reporting status
</t>
    </r>
    <r>
      <rPr>
        <sz val="8"/>
        <color rgb="FF000000"/>
        <rFont val="Calibri"/>
        <family val="2"/>
        <scheme val="major"/>
      </rPr>
      <t>a. and b. reported</t>
    </r>
  </si>
  <si>
    <r>
      <rPr>
        <b/>
        <sz val="8"/>
        <color rgb="FF001D39"/>
        <rFont val="Calibri"/>
        <family val="2"/>
        <scheme val="major"/>
      </rPr>
      <t xml:space="preserve">Reference
</t>
    </r>
    <r>
      <rPr>
        <sz val="8"/>
        <color rgb="FF000000"/>
        <rFont val="Calibri"/>
        <family val="2"/>
        <scheme val="major"/>
      </rPr>
      <t xml:space="preserve">a. 2024 ESG Databook – Training worksheet
</t>
    </r>
    <r>
      <rPr>
        <b/>
        <sz val="8"/>
        <color rgb="FF001D39"/>
        <rFont val="Calibri"/>
        <family val="2"/>
        <scheme val="major"/>
      </rPr>
      <t xml:space="preserve">Reporting status
</t>
    </r>
    <r>
      <rPr>
        <sz val="8"/>
        <color rgb="FF000000"/>
        <rFont val="Calibri"/>
        <family val="2"/>
        <scheme val="major"/>
      </rPr>
      <t xml:space="preserve">a. and b. reported
c. omitted
</t>
    </r>
    <r>
      <rPr>
        <b/>
        <sz val="8"/>
        <color rgb="FF001D39"/>
        <rFont val="Calibri"/>
        <family val="2"/>
        <scheme val="major"/>
      </rPr>
      <t xml:space="preserve">Explanation
</t>
    </r>
    <r>
      <rPr>
        <sz val="8"/>
        <color rgb="FF000000"/>
        <rFont val="Calibri"/>
        <family val="2"/>
        <scheme val="major"/>
      </rPr>
      <t>Data collection systems being matured to enable future reporting</t>
    </r>
  </si>
  <si>
    <r>
      <rPr>
        <b/>
        <sz val="8"/>
        <color rgb="FF001D39"/>
        <rFont val="Calibri"/>
        <family val="2"/>
      </rPr>
      <t xml:space="preserve">Reference
</t>
    </r>
    <r>
      <rPr>
        <sz val="8"/>
        <color rgb="FF000000"/>
        <rFont val="Calibri"/>
        <family val="2"/>
      </rPr>
      <t xml:space="preserve">a. 2024 ESG Databook –  Host community procurement worksheet
</t>
    </r>
    <r>
      <rPr>
        <b/>
        <sz val="8"/>
        <color rgb="FF001D39"/>
        <rFont val="Calibri"/>
        <family val="2"/>
      </rPr>
      <t xml:space="preserve">Reporting status
</t>
    </r>
    <r>
      <rPr>
        <sz val="8"/>
        <color rgb="FF000000"/>
        <rFont val="Calibri"/>
        <family val="2"/>
      </rPr>
      <t xml:space="preserve">Reported
</t>
    </r>
  </si>
  <si>
    <r>
      <rPr>
        <b/>
        <sz val="8"/>
        <color rgb="FF001D39"/>
        <rFont val="Calibri"/>
        <family val="2"/>
      </rPr>
      <t xml:space="preserve">Reference
</t>
    </r>
    <r>
      <rPr>
        <sz val="8"/>
        <color rgb="FF000000"/>
        <rFont val="Calibri"/>
        <family val="2"/>
      </rPr>
      <t xml:space="preserve">a. 2024 ESG Databook –  Education skills and capacity worksheet
</t>
    </r>
    <r>
      <rPr>
        <b/>
        <sz val="8"/>
        <color rgb="FF001D39"/>
        <rFont val="Calibri"/>
        <family val="2"/>
      </rPr>
      <t xml:space="preserve">Reporting status
</t>
    </r>
    <r>
      <rPr>
        <sz val="8"/>
        <color rgb="FF000000"/>
        <rFont val="Calibri"/>
        <family val="2"/>
      </rPr>
      <t>a., b. and c reported</t>
    </r>
  </si>
  <si>
    <r>
      <rPr>
        <b/>
        <sz val="8"/>
        <color rgb="FF001D39"/>
        <rFont val="Calibri"/>
        <family val="2"/>
        <scheme val="major"/>
      </rPr>
      <t xml:space="preserve">Reference
</t>
    </r>
    <r>
      <rPr>
        <sz val="8"/>
        <color rgb="FF000000"/>
        <rFont val="Calibri"/>
        <family val="2"/>
        <scheme val="major"/>
      </rPr>
      <t xml:space="preserve">a. 2024 ESG Databook –  Remuneration worksheet
</t>
    </r>
    <r>
      <rPr>
        <b/>
        <sz val="8"/>
        <color rgb="FF001D39"/>
        <rFont val="Calibri"/>
        <family val="2"/>
        <scheme val="major"/>
      </rPr>
      <t xml:space="preserve">Reporting status
</t>
    </r>
    <r>
      <rPr>
        <sz val="8"/>
        <color rgb="FF000000"/>
        <rFont val="Calibri"/>
        <family val="2"/>
        <scheme val="major"/>
      </rPr>
      <t xml:space="preserve">Reported
Aboriginal or Torres Straight Islander employee ratios omitted
</t>
    </r>
    <r>
      <rPr>
        <b/>
        <sz val="8"/>
        <color rgb="FF001D39"/>
        <rFont val="Calibri"/>
        <family val="2"/>
        <scheme val="major"/>
      </rPr>
      <t xml:space="preserve">Explanation
</t>
    </r>
    <r>
      <rPr>
        <sz val="8"/>
        <color rgb="FF000000"/>
        <rFont val="Calibri"/>
        <family val="2"/>
        <scheme val="major"/>
      </rPr>
      <t>Data collection systems being matured to enable future reporting</t>
    </r>
  </si>
  <si>
    <r>
      <rPr>
        <b/>
        <sz val="8"/>
        <color rgb="FF001D39"/>
        <rFont val="Calibri"/>
        <family val="2"/>
        <scheme val="major"/>
      </rPr>
      <t xml:space="preserve">Reference
</t>
    </r>
    <r>
      <rPr>
        <sz val="8"/>
        <color rgb="FF000000"/>
        <rFont val="Calibri"/>
        <family val="2"/>
        <scheme val="major"/>
      </rPr>
      <t xml:space="preserve">a. 2024 ESG Databook – Workforce worksheet
</t>
    </r>
    <r>
      <rPr>
        <b/>
        <sz val="8"/>
        <color rgb="FF001D39"/>
        <rFont val="Calibri"/>
        <family val="2"/>
        <scheme val="major"/>
      </rPr>
      <t xml:space="preserve">Reporting status
</t>
    </r>
    <r>
      <rPr>
        <sz val="8"/>
        <color rgb="FF000000"/>
        <rFont val="Calibri"/>
        <family val="2"/>
        <scheme val="major"/>
      </rPr>
      <t xml:space="preserve">a. and b. reported
</t>
    </r>
    <r>
      <rPr>
        <b/>
        <sz val="8"/>
        <color rgb="FF001D39"/>
        <rFont val="Calibri"/>
        <family val="2"/>
        <scheme val="major"/>
      </rPr>
      <t xml:space="preserve">Explanation
</t>
    </r>
    <r>
      <rPr>
        <sz val="8"/>
        <color rgb="FF000000"/>
        <rFont val="Calibri"/>
        <family val="2"/>
        <scheme val="major"/>
      </rPr>
      <t>Information on our contractor workforce composition is provided. Greater granularity may possible post the Business Partner Framework review underway in Gold Fields</t>
    </r>
  </si>
  <si>
    <t xml:space="preserve">Gold Fields' Conformance to the World Gold Council Responsible Gold Mining Principles </t>
  </si>
  <si>
    <t xml:space="preserve">Gold Fields disclosure on the Implementation of the World Gold Council Responsible Gold Mining Principles </t>
  </si>
  <si>
    <r>
      <rPr>
        <b/>
        <sz val="8"/>
        <color rgb="FF000000"/>
        <rFont val="Calibri"/>
        <family val="2"/>
        <scheme val="major"/>
      </rPr>
      <t>Position Statements:</t>
    </r>
    <r>
      <rPr>
        <sz val="8"/>
        <color rgb="FF000000"/>
        <rFont val="Calibri"/>
        <family val="2"/>
        <scheme val="major"/>
      </rPr>
      <t xml:space="preserve"> The nine Position Statements provide further guidance to member companies to improve their business operations and sustainability performance and safeguard our reputation. The Position Statements are:
• Indigenous Peoples and Mining
•Nature
•Diversity, equity and inclusion
•Transparency of mineral revenue 
•Climate change
•Water stewardship
•Tailings governance framework
•Mining partnership for development
•Mercury risk management </t>
    </r>
  </si>
  <si>
    <t>Greenhouse gas (GHG) emissions</t>
  </si>
  <si>
    <t>Environmental operational expenditure (OPEX) and capital expenditure (CAPEX)</t>
  </si>
  <si>
    <t>Rehabilitation and closure-related OPEX</t>
  </si>
  <si>
    <t>Other OPEX</t>
  </si>
  <si>
    <t xml:space="preserve">¹ Third-party water </t>
  </si>
  <si>
    <t xml:space="preserve">Purchased water¹ </t>
  </si>
  <si>
    <t>Freshwater % withdrawn in water-stressed catchments (GL)</t>
  </si>
  <si>
    <t>Tailings management and waste rock (mineralised waste), and waste (hazardous, non-hazardous, recycled) management</t>
  </si>
  <si>
    <t xml:space="preserve">Gold Fields does not classify tailings according to the US Mine Safety and Health Administration (MSHA) hazard potential classification. Gold Fields uses guidance applicable in the jurisdictions in which we operate, which include ANCOLD 1999, ANCOLD 2012 (Australia, Peru and South Africa), LI 2182 (Ghana), and Ghana Minerals and Mining Law 1986 and Guidelines on Ghana's Mining Environmental Regulations, Final Draft 1994. Hazardous categorisation of facilities are based on consequence of failure e.g. N/A (e.g. in-pit tailings storage), ‘High B’, Class C, Low, Moderate, Serious, Extreme, etc. Full disclosure, and detailed, information for each tailings storage facility is provided at: </t>
  </si>
  <si>
    <t xml:space="preserve">** In preparation for reporting against the revised Industry Standard Version 2021-12, we have included additional Waste and Tailings Management KPIs that are, in some instances, aligned with other reporting frameworks </t>
  </si>
  <si>
    <t xml:space="preserve">Other recycled (e.g. batteries, fluorescent lights, chemicals) (hazardous) </t>
  </si>
  <si>
    <t>Other (Brine to landfill, ConOilContainer, packaging, sewage)</t>
  </si>
  <si>
    <t>Hydrocarbons (oil, grease, emulsions, HC contaminated matter)</t>
  </si>
  <si>
    <t>Chemicals (packaging/expired/solvents/other)</t>
  </si>
  <si>
    <t xml:space="preserve">Group total </t>
  </si>
  <si>
    <t>Peru and Chile</t>
  </si>
  <si>
    <t>Country spend – 2024</t>
  </si>
  <si>
    <t>*Impacted by Covid-19 and the inability to have face-to-face training</t>
  </si>
  <si>
    <t> </t>
  </si>
  <si>
    <t>South Africa – corporate office</t>
  </si>
  <si>
    <t>*Reporting from 2024 is aligned to guidance issued in 2024</t>
  </si>
  <si>
    <t>Indigenous Peoples procurement¹</t>
  </si>
  <si>
    <t>Host community procurement expenditure %</t>
  </si>
  <si>
    <t>¹ Excludes Perth office</t>
  </si>
  <si>
    <t>All numbers restated to report category Charitable giving and gifts in-kind. Previously Charitable giving was incorporated into other categories.</t>
  </si>
  <si>
    <t>All Gold Fields employees, contractors, suppliers, service providers, subsidiaries and joint ventures are required to accept and comply with the code of conduct.</t>
  </si>
  <si>
    <t>Total tonnes processed (Mt)</t>
  </si>
  <si>
    <t>Total gold produced managed (koz)</t>
  </si>
  <si>
    <t>Total tonnes mined (Mt)</t>
  </si>
  <si>
    <t>Ethics. Conduct and Integrity</t>
  </si>
  <si>
    <t xml:space="preserve">Find our full Tax Strategy and Policy, which now includes tax risk and governance, at </t>
  </si>
  <si>
    <t xml:space="preserve">IAR 
</t>
  </si>
  <si>
    <t>Gold Fields support the adoption of responsible health and safety, environmental, human rights and labour policies and practices by third parties through our Group Policy Statements for Human Rights, Materials and Supply Chain Stewardship, Sustainable Development, Group Code of Conduct, Gold Fields Values &amp; Code of Conduct ‘Summary for Suppliers and Contractors’ and ‘Information for Suppliers and Contractors’ Booklets. 
As part of our supplier engagement and due diligence, we undertake a screening and risk assessment process, where all business partners in the supply chain are screened monthly according to predefined risk metrics, including human rights, utilising our 3rd Party Vendor Screening Risk Calculator (3SRC).  An interactive third-party due diligence gateway enables procurement teams identify and address risks and collaborate with business partners to address identified concerns. If risks cannot be mitigated, Gold Fields refrains from entering a business relationship
We prioritize suppliers with strong ESG performance and integrate sustainability criteria into procurement decisions, considering emissions, waste, and resource use. Additionally, within our supply chain, we identify and manage  risks related to unethical practices, environmental impact, and supply disruptions, developing contingency plans to ensure operational continuity. 
Our Policy Statements include  applicability to or influence over third party and business partners. We also have a Modern Slavery Statement and Toolkit. Our assets utilise the following processes as appropriate:
• Modern Slavery Toolkit, “Understanding Modern Slavery” brochure, FAQs, and a Human Rights Supplier Self Assessment Questionnaire (SAQ)
• Gold Fields’ on-line registration questionnaire
• Gold Fields’ Code of Conduct for Suppliers and Contractors 
• Conflict of Interest declaration
• Third-party Supplier agreements
• Terms and conditions for the supply of goods and services 
• Gold Fields’ Environmental, Health and Safety Standard for Contractor Management System Specifications"</t>
  </si>
  <si>
    <t>Gold Fields’ Human Rights Policy includes commitments to support UN Guiding Principles on Security and Human Rights, undertake human rights due diligence and provide asset-level grievance mechanisms for our workforce and communities. Gold Fields developed and rolled out human rights training and implemented a due diligence tool and assessment at all assets since 2021. We report publicly on our progress in our Integrated Annual Report (IAR)  and Report to Stakeholders (RtS). 
Our Group Community Relations and Stakeholder Engagement Handbook provides guidance on asset level community grievance mechanisms. Grievances reported and addressed are reported in our IAR, RtS  and on our website. All assets have, and utilise, a grievance mechanism, maintain the relevant records and report accordingly to the Social, Ethics and Transformation (SET) Committee. Assets consider risk and impact assessment, mitigation and management measures relating to human rights in assets’ Environmental and Social Impact Assessment and/or Environmental and Social Management Plan. 
Our Australia country have published a Modern Slavery Voluntary Compliance Statement which forms the basis of subsequent Compliance Statements issued in accordance with the Modern Slavery Act 2018.
Gold Fields subscribes to the principles of the UN Global Compact, with oversight from SET and Safety, Health and Sustainable Development (SHSD) Board Committees. The UN Global Compact include the following principles to support the protection of internationally proclaimed human rights, ensure that business are not be complicit in human rights abuses, and that businesses uphold the freedom of association and the right to collective bargaining.</t>
  </si>
  <si>
    <t>Gold Fields has detailed policies and procedures in place to respect the rights of workers in relation to child labour, managing grievances, human trafficking, safety and freedom of association. Our assets follow the Procurement Policy / Anti-Slavery processes managed regionally. All assets comply with local legislation and no regions aside from Australia employ individuals under 18 years of age. In some instances, where our Australian operations do employ individuals between 16 and 18 years, we employ artisans on a development programme, and this is done with the consent of parents and access to hazardous environments is strictly managed. 
The Group adopted an approach to screen all active stakeholders monthly, from whom we procure products and services, for any actual or perceived human rights, workers’ rights and workers’ dispute claims, allegations and/or transgressions. All potential risk alerts are reviewed and assessed, and if confirmed, an internal risk management process is implemented, via the Internal Screening Risk Calculator-solution.
Gold Fields is committed to the principles of the UN Global Compact, overseen by our Social Ethics and Transformation (SET) and Safety Health and Sustainable Development (SHSD) Board Committees. We uphold the protection of internationally proclaimed human rights, ensure we are not complicit in human rights abuses, and support the freedom of association and the right to collective bargaining. Recognizing the importance of employee representation in decision-making, we actively engage with labour unions and employee representative bodies to ensure their interests are considered. We value their input and work collaboratively to achieve mutually beneficial solutions, negotiating in good faith to establish fair and equitable collective bargaining agreements that balance the interests of both employees and the company.
Gold Fields recognises employee's right to freedom of association and employees are therefore free to join a union of their choice. Gold Fields has policies in place to recognise and engage with organised labour once a certain threshold is achieved in membership. Interactions with organised labour are conducted through formal and informal decision-making forums, depending on the decision required. We consider organised labour as a key stakeholder in our business as they form part of decisions taken about round the safety and health of our employees. 
In addition, Gold Fields is dedicated to fostering a safe, inclusive, and respectful work environment that is free from bullying, sexual harassment, racism, and other forms of harmful behaviour, thereby preventing discrimination and promoting a positive workplace culture. The Gold Fields Way, our transformational culture journey, underscores our commitment to advancing diversity, equity, inclusion, and belonging (DEIB) across the Group. Supported by the 2023 Respectful Workplace review from Elizabeth Broderick &amp; Co, we aim to create a safer, more inclusive work environment free from bullying, gender inequality, and racism.
Our DEIB strategy is a fundamental aspect of our human capital approach, fostering a culture where every individual feels valued and empowered. We are dedicated to building a diverse workforce that drives business growth and performance across various dimensions, including race, gender, ethnicity, age, sexual orientation, ability, religion, and socioeconomic status.
Key initiatives include:
• Investing in DEIB expertise and capabilities.
• Training leaders in inclusive leadership practices.
• Implementing inclusive recruitment strategies.
• Conducting workshops to raise awareness and address unconscious bias.</t>
  </si>
  <si>
    <t xml:space="preserve">Gold Fields is committed to providing market-related and competitive remuneration and other benefits to its employees and ensuring that its business partners do the same. With the maturity and availability of Living Wage reference values for all the countries in which we have a presence, we have been able to conduct an in-depth assessment to compare our pay structures and understand our overall position regarding the Living Wage across our global employee workforce.
We have the following Living Wage commitments:
• Ensuring that every employee at Gold Fields earns a living wage, and we are confident that this principle is applied to all our employees in all jurisdictions in which we operate.
• Formalising our approach to fair pay by incorporating a Living Wage analysis into our annual pay review processes to ensure we adhere to fluctuating Living Wage benchmarks.
• Advocating Living Wage principles to business partners, organisations and individuals, where feasible and where we have a measure of influence.
Our human capital strategy comprises six pillars, three of which relate to attracting, retaining and enhancing skills. The learning and development, talent management and performance and reward pillars are upheld throughout the employee lifecycle. By embedding these pillars in recruitment, onboarding, development and retention, we aspire to improve our people’s experience at Gold Fields. </t>
  </si>
  <si>
    <t>This Performance Expectation  applies to our operating assets in Australia and Chile where Indigenous Peoples are stakeholders. In Australia in 2022, we developed an Aboriginal Engagement Strategy aligned with Group Community Relations principles, international standards, and Australian best practices. This strategy established a framework for seeking agreement with Indigenous Peoples that have been recognised to hold traditional and cultural rights to the lands where operations are located. The Reconciliation Action Plan process is actively implemented as part of this strategy.
In Chile, we actively foster meaningful engagement between our Salares Norte workforce and the Colla Indigenous communities of Chañaral province. Through our heritage programme, we ensure that our people and suppliers gain a first-hand understanding of the traditions, culture and worldview of the Colla communities of Chiyagua and Diego de Almagro.
Our commitment to respecting the rights, interests, aspirations, culture, indigenous knowledge, and natural resource-based livelihoods of Indigenous Peoples is outlined in Gold Fields’ Community Policy. This commitment extends to our Capital Management (Project) Study Guidelines for new projects and major expansions, ensuring that project design, development, and operation align with Indigenous Peoples’ aspirations for social and economic development.
We engage with communities, including traditional leaders, in a culturally appropriate manner. We are mindful of the potential for differentially negative impacts on women, children, Indigenous Peoples, and other vulnerable or marginalized groups. We strive to ensure that the voices of these groups are heard and that their knowledge is integrated into our business practices. Additionally, we seek to preserve cultural heritage from adverse impacts associated with project activities, including through our impact assessments. We implement chance find procedures to address any unexpected discoveries during operations.
This Performance Expectation does not apply to our assets in Ghana (Tarkwa and Damang), South Africa (South Deep), and Peru (Cerro Corona), as there are no recognized Indigenous Peoples affected by our operations in these countries. 
We conduct due diligence to address potential adverse impacts on Indigenous Peoples by conducting heritage surveys, implementing heritage management plans, and conducting Environmental and Social Impact Assessments (ESIA) . Gold Fields is committed to sharing benefits in alignment with our aspirations. This comprehensive approach ensures that we respect and integrate the rights and interests of Indigenous Peoples throughout our operations in countries where Indigenous Peoples are affected by our operations.</t>
  </si>
  <si>
    <r>
      <t xml:space="preserve">This Performance Expectation is applicable to our Australia and Chile operating assets where Indigenous Peoples are stakeholders of our assets. Our commitment to obtain the free, prior, and informed consent of Indigenous Peoples where significant adverse impacts are likely to occur as a result of relocation, disturbance of lands and territories or of critical cultural heritage. We commit to capture the outcomes of engagement and consent processes in agreement, which is managed by our country office in Australia through the following processes, and in alignment with in-country legal requirements: 
</t>
    </r>
    <r>
      <rPr>
        <sz val="8"/>
        <color rgb="FF000000"/>
        <rFont val="Calibri"/>
        <family val="2"/>
      </rPr>
      <t>•</t>
    </r>
    <r>
      <rPr>
        <sz val="8"/>
        <color rgb="FF000000"/>
        <rFont val="Calibri"/>
        <family val="2"/>
        <scheme val="major"/>
      </rPr>
      <t xml:space="preserve"> Native title negotiations and agreements
</t>
    </r>
    <r>
      <rPr>
        <sz val="8"/>
        <color rgb="FF000000"/>
        <rFont val="Calibri"/>
        <family val="2"/>
      </rPr>
      <t>•</t>
    </r>
    <r>
      <rPr>
        <sz val="8"/>
        <color rgb="FF000000"/>
        <rFont val="Calibri"/>
        <family val="2"/>
        <scheme val="major"/>
      </rPr>
      <t xml:space="preserve"> Aboriginal Cultural Heritage Management Standard (country) and Plans (assets)
</t>
    </r>
    <r>
      <rPr>
        <sz val="8"/>
        <color rgb="FF000000"/>
        <rFont val="Calibri"/>
        <family val="2"/>
      </rPr>
      <t xml:space="preserve">• </t>
    </r>
    <r>
      <rPr>
        <sz val="8"/>
        <color rgb="FF000000"/>
        <rFont val="Calibri"/>
        <family val="2"/>
        <scheme val="major"/>
      </rPr>
      <t xml:space="preserve">Stakeholder Engagement Strategies
Heritage training as part of asset level induction, on-going engagement and socialisation programmes and special recognition events within the workforce further support these processes. 
Gold Fields commit, in our Community Policy Statement, to work to obtain the consent of surrounding communities (using appropriate mediation and capacity building processes where necessary), in accordance with Gold Fields’ Standards for new projects (and changes to existing projects), including where projects are located on lands traditionally owned by or under customary use of Indigenous Peoples and are likely to have significant adverse impacts on Indigenous Peoples. This is also part of the requirements of our Capital Management (Project) Study Guidelines (applicable to new Projects and major expansions) for Concept, Pre-Feasibility and Feasibility studies. 
This Performance Expectation is not applicable to our assets in Ghana (Tarkwa and Damang), South Africa (South Deep) and Peru (Cerro Corona) as there are no identified Indigenous Peoples identified, and/or legally recognised Indigenous Peoples, impacted by Gold Fields operations in these countries. </t>
    </r>
  </si>
  <si>
    <r>
      <t xml:space="preserve">This Performance Expectation is applicable to our Australia and Chile operating assets where Indigenous Peoples are stakeholders of our assets. Our commitment to obtain the free, prior, and informed consent of Indigenous Peoples where significant adverse impacts are likely to occur as a result of relocation, disturbance of lands and territories or of critical cultural heritage. We commit to capture the outcomes of engagement and consent processes in agreement, which is managed by our regional office in Australia through the following processes, and in alignment with in-country legal requirements: 
</t>
    </r>
    <r>
      <rPr>
        <sz val="8"/>
        <rFont val="Calibri"/>
        <family val="2"/>
      </rPr>
      <t>•</t>
    </r>
    <r>
      <rPr>
        <sz val="8"/>
        <rFont val="Calibri"/>
        <family val="2"/>
        <scheme val="major"/>
      </rPr>
      <t xml:space="preserve"> Native title negotiations and agreements
</t>
    </r>
    <r>
      <rPr>
        <sz val="8"/>
        <rFont val="Calibri"/>
        <family val="2"/>
      </rPr>
      <t>•</t>
    </r>
    <r>
      <rPr>
        <sz val="8"/>
        <rFont val="Calibri"/>
        <family val="2"/>
        <scheme val="major"/>
      </rPr>
      <t xml:space="preserve"> Aboriginal Cultural Heritage Management Standard (country) and Plans (assets)
</t>
    </r>
    <r>
      <rPr>
        <sz val="8"/>
        <rFont val="Calibri"/>
        <family val="2"/>
      </rPr>
      <t>•</t>
    </r>
    <r>
      <rPr>
        <sz val="8"/>
        <rFont val="Calibri"/>
        <family val="2"/>
        <scheme val="major"/>
      </rPr>
      <t xml:space="preserve"> Stakeholder  Engagement Strategies
Heritage training as part of asset level induction, on-going engagement and socialisation programmes and special recognition events within the workforce further support these processes. 
Gold Fields commit, in our Community Policy Statement, to work to obtain the consent of surrounding communities (using appropriate mediation and capacity building processes where necessary), in accordance with Gold Fields’ Standards for new projects (and changes to existing projects), including where projects are located on lands traditionally owned by or under customary use of Indigenous Peoples and are likely to have significant adverse impacts on Indigenous Peoples. This is also part of the requirements of our Capital Management (Project) Study Guidelines (applicable to new Projects and major expansions) for Concept, Pre-Feasibility and Feasibility studies. 
This Performance Expectation is not applicable to our assets in Ghana (Tarkwa and Damang), South Africa (South Deep) and Peru (Cerro Corona) as there are no identified Indigenous Peoples identified, and/or legally recognised Indigenous Peoples, impacted by Gold Fields operations in these countries. </t>
    </r>
  </si>
  <si>
    <t xml:space="preserve">IAR
</t>
  </si>
  <si>
    <t xml:space="preserve">The boundary for implementing the RGMPs includes all mining and processing operations over which the company has direct control. This is consistent with the reporting boundaries that we publicly disclose in our Integrated Annual Report. </t>
  </si>
  <si>
    <t>Corporate and all assets externally validated (2021 - 2023  Cycle) except Salares Norte, which will be covered in the next validation cycle</t>
  </si>
  <si>
    <t>External validation to be undertaken by PwC and disclosed on our Gold Fields (end of H1 2025). Salares Norte is excluded from the validation scope as gold production only commenced in 2024, and Salares Norte is not yet at full commercial production.   
Gold Fields engaged the services of the assurance provider ERM for the 2021 to 2023 cycle, focusing on the ICMM Performance Expectations (PE) self-assessment. The Independent Assurance Report can be found in the 2021 Self-Assessment Report. Based on the equivalency benchmark, ICMM’s Mining Principles can be compared with the World Gold Council’s Responsible Gold Mining Principles (RGMPs). Joint validation can be applied for RGMPs that meet the ICMM PEs, which are generally more stringent. However, in instances where the RGMPs are more stringent, validation will be required. This applies specifically to RGMPs 2.3, 3.3, 6.1, and 7.4.</t>
  </si>
  <si>
    <t>At Gold Fields, we stand united in our belief that every person deserves to be treated with unwavering respect and dignity. We are committed to creating safe and enabling workplaces, where everyone can thrive and unlock their full potential to contribute to their growth and the sustainable future of our Company. In support of this, we are committed to ensuring that  our employees have access to safe spaces where they can freely express concerns and be heard. Guided by our Group Whistleblowing Policy, we provide a confidential hotline operated by an external party, allowing employees to report grievances or ethical concerns anonymously.
Gold Fields has a zero-tolerance towards retaliation, victimization, or any form of disadvantage against individuals who raise concerns. Any such acts are considered misconduct and will be addressed through our Whistleblowing Policy and Disciplinary and Grievance Policy.</t>
  </si>
  <si>
    <t xml:space="preserve">Gold Fields commit to engagement with stakeholders through culturally appropriate processes that provide the platform for dialogue, for understanding stakeholder views and for understanding our impacts on those around us in our Group Policy Statement: Community. Our Group Community Relations and Stakeholder Engagement Guideline and Handbook provides guidance on relevant Standards including building sustainable relationships with stakeholders (Standard 1), establishing communication engagement mechanisms that are effective, timely, transparent, and culturally pertinent (Standard 2), managing conflicts  (Standard 3) and contributing to social and economic development of host communities (Standard 4).
We recognize the potential negative impacts our operations may have on women, children, Indigenous Peoples, and other marginalized groups. As such, we make it a point to identify these groups, engage them and seek their input for integration into our business practices. We also conduct heritage surveys and Environmental and Social Impact Assessments to better understand our impacts and develop appropriate  heritage management plans for implementation.
Our Community Policy Statement emphasises the importance of listening to and integrating the voices of surrounding communities, particularly for projects on lands traditionally owned or used by Indigenous Peoples.
Additionally, Gold Fields promotes workplace diversity and the rights of women through various initiatives, including Group Diversity, Sexual Harassment, and Harassment Policies, unconscious bias training, and engagement with educational institutions. Our Group 2030 ESG Targets aim for 30% women representation in our workforce, with progress tracked through key performance indicators and publicly disclosed in our Integrated Annual Report and Report to Stakeholders. Our Group Community Relations and Stakeholder Engagement Handbook provides guidance on asset level community grievance mechanisms. All assets have, and utilise, a grievance mechanism, maintain the relevant records and report accordingly to the Social, Ethics and Transformation (SET) Committee. Grievances reported and addressed are reported in our IAR, RtS  and on our website. </t>
  </si>
  <si>
    <t>Salares Norte is not at full commercial production and therefore some elements are in progress (e.g. ISO certification).</t>
  </si>
  <si>
    <t>GOLD FIELDS' CONFORMANCE TO THE WGC CONFLICT-FREE GOLD STANDARD</t>
  </si>
  <si>
    <t>Our host governments are among Gold Fields’ key stakeholders, as they issue mining licences, develop state  policies and enforce regulations. This requires us to adhere to all relevant legislation, including paying taxes and other levies. Driven by our Tax Strategy, we aim to proactively manage tax obligations transparently, responsibly and sustainably – while acknowledging differing stakeholder interests. As part of our commitment to enhancing transparency, we publicly disclose our tax, royalty and other payments to government in our Integrated Annual Reports as well as our Annual Financial Reports, which are provided on our website.
Information related to transparency of mineral revenues is contained on our website, the EITI website, the EITI assessment of Gold Fields, and EITI country websites in Ghana and Peru.
We have continually produced the Report to Stakeholders, where we provide an overview of our performance and relationships with key stakeholders groups, particularly communities.</t>
  </si>
  <si>
    <t>The Gold Fields tax strategy is to proactively manage its tax obligations in a transparent, responsible and sustainable manner, acknowledging the  interests of all stakeholders.
The Group does not engage in aggressive tax planning and seeks to maintain professional real-time relationships with the relevant tax authorities. In material or complex matters, the Group would generally seek advance tax rulings, or alternatively obtain external counsel opinion.
The Group does not embark on intra-group sales and only sells its gold (or gold-equivalent product) directly to independent third parties at arm's-length prices - generally at the prevailing gold spot price. Active business income is therefore fully declared and taxed in the source country where the relevant mining operation is located, with the revenue accruing to the source country.
Gold Fields has appropriate controls and procedures in place to ensure compliance with relevant tax legislation in all the jurisdictions in which it operates.  This includes compliance with transfer pricing  (TP) legislation and associated TP documentation requirements, which is governed by the Group Tax Policy, Master File and Local Files in each jurisdiction. The Group TP transactions are fully compliant with OECD guidelines and is regularly updated and benchmarked by independent experts. Uncertain tax positions are properly evaluated, and reported in terms of (IAS) 37 Provisions, Contingent Liabilities and Contingent Assets. All material uncertain tax positions as per IAS 37 are fully disclosed to and evaluated by our external auditors.
Gold Fields fall within the scope of the OECD Pillar II model rules and have implemented its requirements, including the Globe Minimum Tax, effective 1 January 2024. The Group is subject to South African Controlled Foreign Companies tax legislation which is aimed at taxing passive income and capital gains realised by its foreign subsidiaries (to the extent that it was not taxed in the foreign jurisdiction).
We disclose our taxes, royalties and dividends payments in our Annual Financial Reports.</t>
  </si>
  <si>
    <t>Corporate and all assets externally validated (2021 - 2023  Cycle) except Salares Norte, which will be covered in the next validation cycle.</t>
  </si>
  <si>
    <t>Occupational health and wellbeing is governed by our Occupational Health and Safety Policy. This policy requires us to have health and safety management systems in place that are certified to the ISO 45001 standard. 
Consequently, all assets take a risk based approach to occupational health where priority is placed on occupational exposures based on the risk profile of the asset. In accordance with the risk profile, controls are implemented designed to reduce occupational exposures to levels below pre-set occupational exposure limits. The control environment is constructed with preference towards higher order controls such as elimination of the risks and engineering controls but the use of lower order controls such as PPE may still be required.
To verify the effectiveness of our control environment, comprehensive sampling programmes are in place to continuously monitor the occupational environment and to be able to proactively identify where our controls may not be reaching the desired level of effectiveness. Any exceedances of the our Occupational Exposure Limits are investigated and corrective actions are assigned. The results of these sampling programmes are reported as Key Performance Indicators within routine reports submitted to site leadership, the Executive Committee and the Safety, Health and Sustainable Development Committee of the Board.
In addition, proactive health surveillance programmes are utilised to monitor the health of our workforce and to provide early indicators to any potential diseases as well as input into the verification of the effectiveness of the control environment. Our health surveillance programmes are tailored to the risk profile of the assets and utilises physical examinations through to bio-monitoring.
All assets are appropriately resourced with occupational health and medical professionals to ensure the technical integrity of our management programmes. 
Where relevant, our health programmes also extend to non-occupational diseases such as HIV/Aids and malaria.
Our management of health also extends the psychosocial aspects of the work environment. Whilst work in this area continues to mature, we are increasingly integrating the management of psychosocial hazards into our health and safety management systems using a risk based approach. Dedicated resourcing has been applied towards continuing to mature our management approach to psychosocial hazards.</t>
  </si>
  <si>
    <t>Board of Directors, p14 – 15
Our commitment to responsible mining, p37 – 64</t>
  </si>
  <si>
    <t>ESG Data - Government and tax transparency</t>
  </si>
  <si>
    <t xml:space="preserve">Companies to provide an overview of the following ratios:
a. Ratios of standard entry level wage by gender compared to local living wage. Where a value for a representative living wage is not available, then the ratio to local minimum wage should be reported.
b. Ratio of the annual total compensation of the CEO to the median of the annual total compensation of all the organisation's employees, except the CEO. 
This should be provided for direct employees only. This indicator should also be disaggregated per gender and, if appropriate, ethnicity to the extent practicable based on the local operating context and what is legally permissible. </t>
  </si>
  <si>
    <t>Companies to provide information on their employees and other workers including:
a. Total direct workforce split by region
b. Proportion of permanent vs contractor workforce
For their direct workforce, companies should also report on the percentage (%) of employees per employee category, by age group, gender and other indicators of diversity (eg ethnicity) to the extent practicable based on their local operating context
and what is legally permissible. Wherever possible, this disaggregation should also be considered for reporting on contractor workforce</t>
  </si>
  <si>
    <t>All assets externally validated (2021 - 2023  Cycle) except Salares Norte, which will be covered in the next validation cycle.</t>
  </si>
  <si>
    <t xml:space="preserve">All assets externally validated (2021 - 2023  Cycle) </t>
  </si>
  <si>
    <t>Obtain agreement with affected Indigenous Peoples demonstrating their consent to anticipated impacts to their land or other rights, and setting out the terms by which impacts may occur and be managed. In accordance with the principles of FPIC, agreement should be achieved through informed and meaningful engagement and good faith negotiation, through means that advance intercultural understanding and that facilitate freely giving or withholding agreement. The agreement should include, at a minimum, demonstration of consent to anticipated impacts, mitigation measures developed through the due diligence process, and a redress mechanism for potential infringements of the agreement or of Indigenous Peoples’ rights. It is expected that the agreement be faithfully implemented, with ongoing monitoring supporting the effective realisation of the terms of the agreement (and conditions therein). When a project is to be developed within Indigenous Peoples’ lands or territories, or otherwise with substantial anticipated impacts on their rights, the agreement should also include benefit sharing. Where potential impacts include the relocation of Indigenous Peoples from their lands or territories, or significant impacts to their critical cultural heritage, companies will explore feasible alternatives to project design in order to avoid such impacts. If relocation and/or significant impacts on critical cultural heritage are unavoidable, companies will obtain an agreement demonstrating the consent of affected Indigenous Peoples in accordance with this Commitment.</t>
  </si>
  <si>
    <t xml:space="preserve">Gold Fields Capital (Project) Study Guidelines (applicable to new Projects and major expansions) for Concept, Pre-Feasibility and Feasibility studies include sustainable development considerations including environment, social and stakeholder engagement. Our project study guidelines to align with Gold Fields’ strategy, policies and guidelines and commitments leading industry practice, and aim to be pragmatic for the different project sites across the world and comprehensible to project teams. The requirements include the identification, assessment and mitigation of risk. Our stakeholder engagement handbook supports these assessments and addresses thematic risks such a in-migration, and provides for iterative stakeholder engagement. 
Gold Fields is committed to incorporating sustainability value into all our projects by prioritizing the interests of our stakeholders, including local communities, employees, contractors, and government entities. We align our initiatives with recognized sustainability standards and actively engage with affected populations to understand their needs through a human rights lens. By assessing the natural resources at risk and ensuring compliance with regulatory requirements, we focus on innovative project concepts that enhance our sustainability credentials. This approach not only aims to increase stakeholder value but also promotes diversity, inclusion, and positive impacts within the communities we operate.
During the planning and design phases of our project, we emphasize minimising negative impacts on people, biodiversity, and ecosystems. Our commitment to safety and health is paramount, and we strive to reduce our surface footprint while enhancing the aesthetic aspects of our operations. We are dedicated to minimizing pollution and maximising resource efficiency, implementing strategies to reduce our carbon footprint and prepare for climate change. Effective water management and alignment of our mine waste management practices with international standards are critical components of our sustainability strategy. By integrating sustainability into our operational controls and business systems, we ensure a long-term vision that includes comprehensive closure planning and the reduction of future liabilities, reinforcing our commitment to responsible mining and environmental stewardship.
Projects have risk assessments which are reviewed and updated as part of project execution, along with independent peer reviews. Additionally, project related environmental and social impact assessments (or similar) are conducted in accordance with in-country requirements and relevant stakeholder engagement and feedback processes. 
To protect, preserve and respect culture heritage, we actively engage with local stakeholders  during our  project assessment processes. This includes conducting  archaeological or heritage survey to identify  potential  ensitive sites or locations.  Before any new site or area can be disturbed as part of our mining activities, we ensure that all assets have  necessary disturbance permits, which may have different names depending on the asset. This process involves internal review and assessment  to address "chance find" risks associated with unforeseen discoveries. Additionally, our Environmental Incident Management guideline specifically addresses land disturbance or clearance, ensuring that we manage these activities responsibly. Our  Stakeholder handbook addresses further outlines our approach to stakeholder engagement, including  influx mitigation and management as well as addressing heritage risk. 
Through these comprehensive measures, we are committed to safeguarding cultural heritage while conducting our operations
Our Group Policy Statements for Sustainable Development, Environment, Climate Change, Group Diversity, Occupational Health and Safety, Risk Management, Stakeholder Relationships and Engagement, and Water Stewardship commit us to appropriate environmental and social risk identification and management, and stakeholder engagement processes. 
This is further supported by additional guidelines such a Group Biodiversity Management, Energy and Carbon Management, Enterprise Risk Management, Mine Closure Management and Tailings Management. All guidelines are applicable to the Group and all assets. All assets, regions and Group have strategic and operational risk registers (as appropriate). </t>
  </si>
  <si>
    <t>Gold Fields' engages with governments, peers and others primarily through industry associations. We are an active member of the International Council on Mining and Metals (ICMM), the World Gold Council and several national and sub-national mining and business associations. The members of these associations, including Gold Fields, debate and agree positions on climate change policy, opportunities for collaborating on emissions reduction, carbon pricing and other relevant topics, and the secretariats of the associations, sometimes accompanied by member representatives, including Gold Fields, advocate for these positions with governments and others. For a list of the associations, see the ESG Data Tables on our website.
Gold Fields' work to develop innovative solutions to the challenge of climate change, both individually and with peers, is described in the "Towards a zero-emissions mining fleet: decarbonising material transport" section of our 2024 Climate Change and Environment Report.</t>
  </si>
  <si>
    <t>Assets externally validated (2021 - 2023  Cycle) except Salares Norte, which will be covered in the next validation cycle.</t>
  </si>
  <si>
    <t>Gold Fields Capital (Project) Study Guidelines for Concept, Pre-Feasibility and Feasibility studies include sustainable development considerations and natural resource and materials stewardship. Our Group Policy Statements for Sustainable Development, Environment, Climate Change, Risk Management, Water Stewardship, Material &amp; Supply Chain Stewardship and Gold Fields guidelines for Energy and Carbon Management, Enterprise Risk Management, Mine Closure Management, Tailings Management, Water Management consider natural resource and materials stewardship across the mining life cycle. All guidelines are applicable to Group and all assets. 
Water Stewardship: Gold Fields is committed to sustainable water management to ensure the availability and quality of water for our operations, host communities and ecosystems. Effective water stewardship is critical for maintaining our social licence to operate and achieving our long-term business objectives. We focus on minimising water use, preventing pollution and enhancing water efficiency across all our operations. Our environmental, social and governance (ESG) targets, include a 2030 target to reduce freshwater withdrawal by 45% from the 2018 baseline of 14.5GL to 8GL, and recycling or reusing 80% of total water used. 
Climate and Energy: Gold Fields is committed to mitigating climate risks and managing energy and carbon emissions to ensure a sustainable future. We focus on reducing our carbon footprint, enhancing energy efficiency, and building resilience against climate change impacts, which is vital for maintaining our social license to operate and meeting global climate goals. Given the energy-intensive nature of gold mining, we recognize the need to adapt to climate-related risks and manage energy costs amid price volatility. Our targets include a 50% reduction in absolute emissions and a 30% reduction in net emissions, with the ultimate goal of achieving net-zero emissions by 2050.  Additionally, we measure and report on our energy performance and CO2 emissions in accordance with the GRI Guideline, GHG Protocol, ICMM guidance and disclosure this publicly in our annual Climate Change Report. 
Responsible Stewardship / Materials Stewardship and Supply Chain: Gold Fields is committed to ensuring that the materials used in our operations are sourced, managed and disposed of responsibly. 
Our approach to materials stewardship and supply chain management is integral to our broader commitment to environmental, social and governance (ESG) matters, aiming to minimise environmental impacts, uphold human rights and enhance the long-term value created for all stakeholders. We engage with our business partners to ensure our supply chain is ethical, sustainable and aligned with international best practices. 
Gold Fields actively engages with stakeholders across various areas to ensure responsible practices in water stewardship, climate and energy management, and materials stewardship. In water stewardship, we maintain regular consultations with host communities, governments, capital providers, and other industries to address water-related challenges and opportunities. For climate and energy, we engage key stakeholders through collaborative initiatives and transparent reporting to tackle climate-related risks and enhance energy efficiency. In materials stewardship and supply chain management, we work closely with business partners and host communities, conducting regular consultations and transparent reporting to address challenges and seize opportunities. This proactive engagement fosters collaboration and ensures that our operations align with stakeholder expectations and sustainability goals.
These efforts align with the requirement to implement cost-effective measures for the recovery, reuse, or recycling of energy, natural resources, and materials in project design, operation, and decommissioning.</t>
  </si>
  <si>
    <t>In 2022, ERM conducted a third-party validation of our self-assessment in accordance with the requirements of the ICMM Assurance and Validation Procedure to confirm the reasonableness and authenticity of assertions made in the self-assessment. The validation was for the 2021 – 2023 cycle and we prioritised all our assets for validation in one year i.e. we undertook third-party validation for all operations, and Group, in 2022. 
Gold Fields will undertake a full evaluation of the Performance Expectations every three years in line with the ICMM three year-validation cycle. New Performance Expectations will be incorporated into our operations and a self-assessment carried out for conformance and validation within the required timeframe, and disclosed accordingly. Gold Fields will disclose publicly on an annual basis any third-party validation or related activities on our website and/or Integrated Annual Report.
In 2024 (as part of the 2024 – 2026 cycle) we did not undertake third-party validation of our self-assessment of our conformance to the ICMM Performance Expectations. We did, however, undertake an third-party validation of our conformance to the World Gold Council Responsible Mining Principles which overlaps significantly with the ICMM Performance Expectations. This supports on-going transparency, credibility and rigour in our self-assessment and related disclosures, particularly since 'equivalency*' exists between many of the ICMM Performance Expectations and World Gold Council Responsible Gold Mining Principes. We completed our inaugural World Gold Council Responsible Gold Mining Principles Conformance self-assessment in 2024, which we will continue to review and update annually. The self assessment is included in our ESG databook. We also engaged PwC, our sustainability non-financial data assurance providers, to undertake an independent external assurance for disclosure on our website.</t>
  </si>
  <si>
    <t xml:space="preserve">Gold Fields at Group and asset level has relevant policies and practices implemented to respect the rights and interests of women and support diversity in the workplace. This includes Group Diversity, Sexual Harassment and Harassment Policies, key performance indicators, targets and dashboard with harassment and diversity e-learning modules, and unconscious bias training for recruiting line managers. Our practices include: 
• Policy implementation
• Harassment and Diversity e-learning modules
• Unconscious bias training for recruiting line managers
• Sponsorship of women advocacy groups
• Gender representation identified as an impact priority
• Preferential recruitment to increase representation
• Engagement with educational institutions to raise awareness amongst women on careers in mining Review on whether a gender pay gap does exist (internal)
• Gender representation identified as an impact priority 
• Goals and targets (as noted below).
Our Group 2030 ESG Targets includes 30% women representation in our workforce (currently 25% for 2024). Ongoing initiatives to achieve this include:
• Programmes to foster diversity in addition to gender
• Gender recruitment bias
• Unconscious bias training
• Ethnicity and gender pay gap analysis
• Improve representation across all elements of the ‘people pipeline’
• Women in Gold Fields Operations (WGO) programme established in 2023 to address under-representation of women in operational  leadership roles. The objectives of the programme are: enhancing the visibility of female leaders, boosting networking opportunities and supporting their professional and personal growth.
This is tracked through our diversity key performance indicators, targets and dashboard. We disclose progress publicly in our Integrated Annual Report and Report to Stakeholders. </t>
  </si>
  <si>
    <t>This Performance Expectation applies to our operating assets in Australia and Chile where Indigenous Peoples are stakeholders. In Australia in 2022, we developed an Aboriginal Engagement Strategy aligned with Group Community Relations principles, international standards, and Australian best practices. This strategy establishes a framework for seeking agreement with Indigenous Peoples that have been recognised to hold traditional and cultural rights to the lands where our operations are located. The Reconciliation Action Plan process is actively implemented as part of this strategy.
In Chile, we actively foster meaningful engagement between our Salares Norte workforce and the Colla Indigenous communities of Chañaral province. Through our heritage programme, we ensure that our people and suppliers gain a first-hand understanding of the traditions, culture and worldview of the Colla communities of Chiyagua and Diego de Almagro.
Our commitment to respecting the rights, interests, aspirations, culture, indigenous knowledge, and natural resource-based livelihoods of Indigenous Peoples is outlined in Gold Fields’ Community Policy. This commitment extends to our Capital Management (Project) Study Guidelines for new projects and major expansions, ensuring that project design, development, and operation align with Indigenous Peoples’ aspirations for social and economic development.
We engage with communities, including traditional leaders, in a culturally appropriate manner. We are mindful of the potential for differentially negative impacts on women, children, Indigenous Peoples, and other vulnerable or marginalised groups. We strive to ensure that the voices of these groups are heard and that their knowledge is integrated into our business practices. Additionally, we seek to preserve cultural heritage from adverse impacts associated with project activities, including through our impact assessments. We implement chance find procedures to address any unexpected discoveries during operations.
This Performance Expectation does not apply to our assets in Ghana (Tarkwa and Damang), South Africa (South Deep), and Peru (Cerro Corona), as there are no recognized Indigenous Peoples affected by our operations in these countries. 
We conduct due diligence to address potential adverse impacts on Indigenous Peoples by conducting  heritage surveys, implementing heritage management plans, and conducting Environmental and Social Impact Assessments (ESIA) . Gold Fields is committed to sharing benefits in alignment with our aspirations. This comprehensive approach ensures that we respect and integrate the rights and interests of Indigenous Peoples throughout our operations in countries where indigenous peoples are affected by our operations.</t>
  </si>
  <si>
    <t xml:space="preserve">¹ As of 2023, Gold Fields no longer measures energy consumed outside of the organisation and uses Scope 3 as a preferred measurement  </t>
  </si>
  <si>
    <t>Energy spend (% of OPEX)</t>
  </si>
  <si>
    <t>¹  Includes capex for renewable projects and trials; excludes independent power producer capex</t>
  </si>
  <si>
    <t>Water infrastructure and maintenance costs</t>
  </si>
  <si>
    <t>¹Gold Fields recycles tailings waste material in the production of 'paste' material utilised 'mined out' underground areas, for additional stability and support purposes. Gold Fields currently does not disclose repurposed/recycled weight</t>
  </si>
  <si>
    <t xml:space="preserve">² Gold Fields does not produce slags, excludes waste rock material </t>
  </si>
  <si>
    <t>https://www.goldfields.com/environmental-compliance-mine-closure-management-waste-and-effluents.php</t>
  </si>
  <si>
    <t>Plastic recycled (non-hazardous)</t>
  </si>
  <si>
    <t>Total mineral waste disposed (A+B-C)</t>
  </si>
  <si>
    <t>Group total serious environmental incidents</t>
  </si>
  <si>
    <t>Group Waste (kt ) recycled/reused = Waste diverted from disposal</t>
  </si>
  <si>
    <t>Group total non-hazardous waste recycled</t>
  </si>
  <si>
    <t>Paper and carton recycled (non-hazardous)</t>
  </si>
  <si>
    <t>Group non-hazardous waste – on or off site disposal (kt) = Directed to disposal</t>
  </si>
  <si>
    <t xml:space="preserve">Operations non-hazardous waste – on or off site disposal (kt) </t>
  </si>
  <si>
    <t>Group total hazardous waste recycled = Waste diverted from disposal</t>
  </si>
  <si>
    <t>Group hazardous waste – on or off site disposal (kt)  = Directed to disposal</t>
  </si>
  <si>
    <t>Operations hazardous waste –  on or off site disposal (kt)</t>
  </si>
  <si>
    <t>Group total waste recycled/reused (kt)</t>
  </si>
  <si>
    <t>Total waste (non-hazardous and hazardous) generated (kt)</t>
  </si>
  <si>
    <t xml:space="preserve">Waste recycled/reused (kt) as a % of waste generated </t>
  </si>
  <si>
    <t>Waste incinerated without energy recovery</t>
  </si>
  <si>
    <t>Summary of financial provision methods</t>
  </si>
  <si>
    <t>Tailings and waste management – We will design, build, manage and decommission tailings storage and heap-leaching facilities and large-scale water infrastructure using ongoing management and governance practices in line with widely supported good practice guidelines. We will not develop a new mine that would involve the use of riverine or shallow submarine tailings.</t>
  </si>
  <si>
    <t xml:space="preserve">*Total hires = New appointment male + new appointment female + re-hire male + re-hire female </t>
  </si>
  <si>
    <t>*** Data taken from SPR, but does not include Chile (given separately) and only EE's training hours</t>
  </si>
  <si>
    <t>• Six weeks partner leave on full pay; and</t>
  </si>
  <si>
    <t>• If a surrogate motherhood agreement involves two commissioning parents employed by the Company, one of them is entitled to commissioning parental leave, and the other is entitled to parental leave. The two commissioning parents must decide between themselves who will take which leave</t>
  </si>
  <si>
    <t>• A breastfeeding room at the mine is equipped with all the necessary comforts and facilities for working mothers. This space is meant for  milk extraction only (minors are not allowed in the workplace)</t>
  </si>
  <si>
    <t>Total suppliers and contractors</t>
  </si>
  <si>
    <t>Share of total procurement spend (%)</t>
  </si>
  <si>
    <t>External third-party screening solution to screen new and existing suppliers and contractors</t>
  </si>
  <si>
    <t>Philippines</t>
  </si>
  <si>
    <t>Contractors/suppliers/service providers</t>
  </si>
  <si>
    <t>Employees and contractors training is based an old code of conduct which was not available for the last quarter of 2024</t>
  </si>
  <si>
    <t xml:space="preserve">External validation to be undertaken by PwC and disclosed on our Gold Fields website (end of H1 2025). Salares Norte is excluded from the validation scope as gold production only commenced in 2024, and Salares Norte is not yet at full commercial production.  </t>
  </si>
  <si>
    <t xml:space="preserve">External validation to be undertaken by PwC and disclosed on our Gold Fields website (end of H1 2025).  Salares Norte is excluded from the validation scope as gold production only commenced in 2024, and Salares Norte is not yet at full commercial production.  </t>
  </si>
  <si>
    <t>9. Link to assurance statement</t>
  </si>
  <si>
    <t>8. Description of any non-conformance</t>
  </si>
  <si>
    <t>The Responsible Gold 
Mining Principles</t>
  </si>
  <si>
    <r>
      <rPr>
        <sz val="8"/>
        <color rgb="FF000000"/>
        <rFont val="Calibri"/>
        <family val="2"/>
        <scheme val="major"/>
      </rPr>
      <t xml:space="preserve">The Responsible Gold Mining Principles (RGMPs), established by the World Gold Council in September 2019, serve as a comprehensive framework for promoting responsible practices in gold mining. These principles are designed to ensure that gold mining operations are conducted in an ethical and sustainable manner, delivering benefits to local communities and protecting the environment. The RGMPs highlight the significance of transparency, accountability, and continuous improvement within the mining sector.
In addition to defining responsible mining practices, the RGMPs provide a clear framework that guides companies in their operations. 
The 10 Responsible Gold Mining Principles include the following:
• </t>
    </r>
    <r>
      <rPr>
        <b/>
        <sz val="8"/>
        <color rgb="FF000000"/>
        <rFont val="Calibri"/>
        <family val="2"/>
        <scheme val="major"/>
      </rPr>
      <t>Ethical Governance:</t>
    </r>
    <r>
      <rPr>
        <sz val="8"/>
        <color rgb="FF000000"/>
        <rFont val="Calibri"/>
        <family val="2"/>
        <scheme val="major"/>
      </rPr>
      <t xml:space="preserve"> Uphold high standards of governance and ethical conduct.
• </t>
    </r>
    <r>
      <rPr>
        <b/>
        <sz val="8"/>
        <color rgb="FF000000"/>
        <rFont val="Calibri"/>
        <family val="2"/>
        <scheme val="major"/>
      </rPr>
      <t>Health, Safety, and Security:</t>
    </r>
    <r>
      <rPr>
        <sz val="8"/>
        <color rgb="FF000000"/>
        <rFont val="Calibri"/>
        <family val="2"/>
        <scheme val="major"/>
      </rPr>
      <t xml:space="preserve"> Ensure the health, safety, and security of all employees and contractors.
• </t>
    </r>
    <r>
      <rPr>
        <b/>
        <sz val="8"/>
        <color rgb="FF000000"/>
        <rFont val="Calibri"/>
        <family val="2"/>
        <scheme val="major"/>
      </rPr>
      <t>Environmental Stewardship:</t>
    </r>
    <r>
      <rPr>
        <sz val="8"/>
        <color rgb="FF000000"/>
        <rFont val="Calibri"/>
        <family val="2"/>
        <scheme val="major"/>
      </rPr>
      <t xml:space="preserve"> Minimise environmental impacts and promote sustainable resource use.
• </t>
    </r>
    <r>
      <rPr>
        <b/>
        <sz val="8"/>
        <color rgb="FF000000"/>
        <rFont val="Calibri"/>
        <family val="2"/>
        <scheme val="major"/>
      </rPr>
      <t>Community Engagement</t>
    </r>
    <r>
      <rPr>
        <sz val="8"/>
        <color rgb="FF000000"/>
        <rFont val="Calibri"/>
        <family val="2"/>
        <scheme val="major"/>
      </rPr>
      <t xml:space="preserve">: Engage with local communities and respect their rights and interests.
• </t>
    </r>
    <r>
      <rPr>
        <b/>
        <sz val="8"/>
        <color rgb="FF000000"/>
        <rFont val="Calibri"/>
        <family val="2"/>
        <scheme val="major"/>
      </rPr>
      <t>Human Rights:</t>
    </r>
    <r>
      <rPr>
        <sz val="8"/>
        <color rgb="FF000000"/>
        <rFont val="Calibri"/>
        <family val="2"/>
        <scheme val="major"/>
      </rPr>
      <t xml:space="preserve"> Uphold human rights and ensure fair treatment of all stakeholders.
• </t>
    </r>
    <r>
      <rPr>
        <b/>
        <sz val="8"/>
        <color rgb="FF000000"/>
        <rFont val="Calibri"/>
        <family val="2"/>
        <scheme val="major"/>
      </rPr>
      <t xml:space="preserve">Labor Rights: </t>
    </r>
    <r>
      <rPr>
        <sz val="8"/>
        <color rgb="FF000000"/>
        <rFont val="Calibri"/>
        <family val="2"/>
        <scheme val="major"/>
      </rPr>
      <t xml:space="preserve">Promote fair labour practices and respect workers' rights.
• </t>
    </r>
    <r>
      <rPr>
        <b/>
        <sz val="8"/>
        <color rgb="FF000000"/>
        <rFont val="Calibri"/>
        <family val="2"/>
        <scheme val="major"/>
      </rPr>
      <t xml:space="preserve">Biodiversity and Land Use: </t>
    </r>
    <r>
      <rPr>
        <sz val="8"/>
        <color rgb="FF000000"/>
        <rFont val="Calibri"/>
        <family val="2"/>
        <scheme val="major"/>
      </rPr>
      <t xml:space="preserve">Protect biodiversity and manage land use responsibly.
• </t>
    </r>
    <r>
      <rPr>
        <b/>
        <sz val="8"/>
        <color rgb="FF000000"/>
        <rFont val="Calibri"/>
        <family val="2"/>
        <scheme val="major"/>
      </rPr>
      <t>Water Stewardship:</t>
    </r>
    <r>
      <rPr>
        <sz val="8"/>
        <color rgb="FF000000"/>
        <rFont val="Calibri"/>
        <family val="2"/>
        <scheme val="major"/>
      </rPr>
      <t xml:space="preserve"> Manage water resources sustainably and minimise water-related impacts.
• </t>
    </r>
    <r>
      <rPr>
        <b/>
        <sz val="8"/>
        <color rgb="FF000000"/>
        <rFont val="Calibri"/>
        <family val="2"/>
        <scheme val="major"/>
      </rPr>
      <t xml:space="preserve">Supply Chain Responsibility: </t>
    </r>
    <r>
      <rPr>
        <sz val="8"/>
        <color rgb="FF000000"/>
        <rFont val="Calibri"/>
        <family val="2"/>
        <scheme val="major"/>
      </rPr>
      <t xml:space="preserve">Ensure responsible sourcing and management of materials throughout the supply chain.
• </t>
    </r>
    <r>
      <rPr>
        <b/>
        <sz val="8"/>
        <color rgb="FF000000"/>
        <rFont val="Calibri"/>
        <family val="2"/>
        <scheme val="major"/>
      </rPr>
      <t>Transparency and Reporting:</t>
    </r>
    <r>
      <rPr>
        <sz val="8"/>
        <color rgb="FF000000"/>
        <rFont val="Calibri"/>
        <family val="2"/>
        <scheme val="major"/>
      </rPr>
      <t xml:space="preserve"> Commit to transparency in operations and report on performance against the RGMPs.</t>
    </r>
  </si>
  <si>
    <t xml:space="preserve">Gold Fields Capital (Project) Study Guidelines (applicable to new Projects and major expansions) for Concept, Pre-Feasibility and Feasibility studies include sustainable development considerations including environment, social and stakeholder engagement. These guidelines align with Gold Fields’ strategy and commitments to leading industry practice, and aim to be pragmatic for the different project contexts and comprehensible to project teams. The requirements include the identification, assessment and mitigation of risk. Our community relations and stakeholder engagement handbook supports these assessments and addresses thematic risks, and provides for iterative stakeholder engagement. 
Gold Fields is committed to incorporating sustainability value into projects by prioritizing the interests of our stakeholders, including communities, employees, contractors, and governments. We align our initiatives with recognized sustainability standards and actively engage with affected people to understand their interests and issues. By assessing the natural resources at risk and ensuring compliance with regulatory requirements, we focus on innovative project concepts that enhance our sustainability credentials. This approach not only aims to increase stakeholder value but also promotes diversity, inclusion, and positive impacts in the communities that host our assets.
During the planning and design phases of projects, we emphasize minimizing negative impacts on people, biodiversity, and ecosystems. Our commitment to safety and health is paramount, and we strive to reduce our surface footprint while enhancing the aesthetic aspects of our operations. We are dedicated to minimising pollution and maximizing resource efficiency, implementing strategies to reduce our carbon footprint and prepare for climate change. Effective water management and alignment of our mine waste management practices with international standards are critical components of our sustainability strategy. By integrating sustainability into our operational controls and business systems, we ensure a long-term vision that includes comprehensive closure planning and the reduction of future liabilities, reinforcing our commitment to responsible mining and environmental stewardship.
Projects have risk assessments which are reviewed and updated during execution, along with independent peer reviews. Additionally, project related environmental and social impact assessments (or similar) including relevant stakeholder engagement and feedback processes are conducted in accordance with in-country requirements. 
To protect, preserve and respect culture heritage, we actively engage with local stakeholders  during our  project assessment processes. This includes conducting  archaeological or heritage survey to identify  potential  sensitive sites or locations.  Before any new site or area can be disturbed as part of our mining activities, we ensure that all assets have necessary disturbance permits, which may have different names depending on the asset. This process involves internal review and assessment  to address "chance find" risks associated with unforeseen discoveries. Additionally, our Environmental Incident guideline  specifically addresses land disturbance or clearance, ensuring that we manage these activities responsibly. Our community relation and stakeholder engagement handbook further outlines our approach. 
Through these comprehensive measures, we are committed to safeguarding cultural heritage while conducting operations.
Our Group Policy Statements including Sustainable Development, Community, Human Rights, Environment, Climate Change, Group Diversity, Occupational Health and Safety, Risk Management, Stakeholder Relationship and Engagement, and Water Stewardship commit us to appropriate environmental and social risk identification and management, and stakeholder engagement processes. 
This is further supported by additional guidelines such a Community Relations, Biodiversity Management, Energy and Carbon Management, Enterprise Risk Management, Mine Closure Management and Tailings Management. All guidelines are applicable to the Group and all assets. All assets, regions and Group have strategic and operational risk registers (as appropriate). </t>
  </si>
  <si>
    <t>Safety – We will be pro-active in preventing fatalities and injuries to our workforce. Regular safety training will be conducted, and personal protective equipment will be supplied at no cost to our workforce. Our objective is zero harm.</t>
  </si>
  <si>
    <t>Gold Fields is committed to the principles of the UN Global Compact, overseen by our Social Ethics and Transformation (SET) and Safety Health and Sustainable Development (SHSD) Board Committees. We uphold the protection of internationally proclaimed human rights, ensure we are not complicit in human rights abuses, and support the freedom of association and the right to collective bargaining. Recognising the importance of employee representation in decision-making, we actively engage with labour unions and employee representative bodies to ensure their interests are considered. We value their input and work collaboratively to achieve mutually beneficial solutions, negotiating in good faith to establish fair and equitable collective bargaining agreements that balance the interests of both employees and the company.
Gold Fields recognises employees' right to freedom of association and employees are therefore free to join a union of their choice. Gold Fields has policies in place to recognise and engage with organised labour once a certain threshold is achieved in membership. Interactions with organised labour are conducted through formal and informal decision-making forums, depending on the decision required. We consider organised labour as a key stakeholder in our business as they form part of decisions taken about round the safety and health of our employees. 
In addition, Gold Fields is dedicated to fostering a safe, inclusive, and respectful work environment that is free from bullying, sexual harassment, racism, and other forms of harmful behaviour, thereby preventing discrimination and promoting a positive workplace culture. The Gold Fields Way, our transformational culture journey, underscores our commitment to advancing diversity, equity, inclusion, and belonging (DEIB) across the Group. Supported by the 2023 Respectful Workplace review from Elizabeth Broderick &amp; Co, we aim to create a safer, more inclusive work environment free from bullying, gender inequality, and racism.
Our diversity, equity, inclusion and belonging (DEIB) strategy is a fundamental aspect of our human capital approach, fostering a culture where every individual feels valued and empowered. We are dedicated to building a diverse workforce that drives business growth and performance across various dimensions, including race, gender, ethnicity, age, sexual orientation, ability, religion, and socioeconomic status.
Key initiatives include:
• Investing in DEIB expertise and capabilities.
• Training leaders in inclusive leadership practices.
• Implementing inclusive recruitment strategies.
• Conducting workshops to raise awareness and address unconscious bias.
Gold Fields has detailed policies and procedures in place to respect the rights of workers in relation to child labour, managing grievances, human trafficking, safety and freedom of association. Our assets follow the Procurement Policy / Anti-Slavery processes managed regionally. All assets comply with local legislation and no regions aside from Australia employ individuals under 18 years of age. In some instances, where our Australian operations do employ individuals between 16 and 18 years, we employ artisans on a development programme, and this is done with the consent of parents and access to hazardous environments is strictly managed. 
The Group adopted an approach to screen all active stakeholders monthly, from whom we procure products and services, for any actual or perceived human rights, workers’ rights and workers’ dispute claims, allegations and/or transgressions. All potential risk alerts are reviewed and assessed, and if confirmed, an internal risk management process is implemented, via the Internal Screening Risk Calculator-solution.</t>
  </si>
  <si>
    <t xml:space="preserve">Gold Fields has detailed policies and procedures in place to respect the rights of workers in relation to child labour, managing grievances, human trafficking, safety and freedom of association. Our assets follow the Procurement Policy/Anti-Slavery processes managed regionally. All assets comply with local legislation and no regions aside from Australia employ individuals under 18 years of age. In some instances, where our Australian operations do employ individuals between 16 and 18 years, we employ artisans on a development programme, and this is done with the consent of parents and access to hazardous environments is strictly managed. 
The Group adopted an approach to screen all active stakeholders monthly, from whom we procure products and services, for any actual or perceived human rights, workers’ rights and workers’ dispute claims, allegations and/or transgressions. All potential risk alerts are reviewed and assessed, and if confirmed, an internal risk management process is implemented, via the Internal Screening Risk Calculator-solution.
Gold Fields is committed to the principles of the UN Global Compact, overseen by our Social Ethics and Transformation (SET) and Safety Health and Sustainable Development (SHSD) Board Committees. We uphold the protection of internationally proclaimed human rights, ensure we are not complicit in human rights abuses, and support the freedom of association and the right to collective bargaining. Recognizing the importance of employee representation in decision-making, we actively engage with labour unions and employee representative bodies to ensure their interests are considered. We value their input and work collaboratively to achieve mutually beneficial solutions, negotiating in good faith to establish fair and equitable collective bargaining agreements that balance the interests of both employees and the company.
</t>
  </si>
  <si>
    <t>All assets externally validated (2021 - 2023  Cycle) except Salares Norte, which will be covered in the next validation cycle</t>
  </si>
  <si>
    <t>At Gold Fields, we recognize that embracing the diverse attributes and perspectives of all our people is essential to realizing our full potential. In line with the ICMM Diversity, Equity, and Inclusion Position Statement (June 2023), we are committed to developing a roadmap that accelerates efforts to eliminate harmful behaviours in our workplaces and communities.  We strive for our organization to better reflect the demographics of the countries and societies in which we operate, and we have set specific targets such as 30% women representation by 2030 of which we are making good progress, with women comprising 25% of our employees, to address this goal.  
To achieve this, we have established clear company objectives with supporting policies such as the Group Diversity, Sexual Harassment, and Harassment Policies, and the Respectful workplace policy statement aimed at eradicating all forms of harassment and discrimination while continuously improving diversity, equity, and inclusion across our operations. We understand that this vision can only be realized by fostering a workplace culture that prioritizes safety, inclusivity, and respect at its core.
Our commitment also includes disclosing aggregated performance data, disaggregated by gender and ethnicity where possible, to provide a transparent depiction of our impact in the mining sector. By holding ourselves accountable and engaging with our diverse workforce, we aim to create an environment where everyone can thrive.</t>
  </si>
  <si>
    <t>At Gold Fields, the development, maintenance, and testing of emergency response plans are integral components of our commitment to safety and risk management. Recognizing that significant risks to external stakeholders can arise from our operations, we prioritize collaboration with potentially affected communities and stakeholders throughout this process. Our approach is grounded in established industry best practices, ensuring that our emergency response plans are not only robust but also tailored to the specific needs and concerns of those who may be impacted.
Gold Fields has a Group Crisis Management Guideline, which is applicable to the Group and all assets. This guideline is regularly 'stress tested' in collaboration with relevant stakeholders, and we transparently disclose our crisis management practices in our Integrated Annual Report. The Group have identified Material Unwanted Events (MEU) and implemented Critical Control Management. We have undertaken independent assurance of our Critical Control Management processes.
All assets have certified ISO 14001 environmental and ISO 45001 safety management systems with associated Emergency Preparedness and Response Plans. These plans are tested or ‘stress tested’  to  confirm their readiness.
Gold Fields integrates emergency preparedness into its GISTM (Global Industry Standard on Tailings Management) framework, which encompasses six key topics designed to ensure the safety and stability of Tailings Storage Facilities (TSFs) throughout their lifecycle, including the design, operation, closure, and post-closure phases. We have effectively identified, addressed, and managed all significant dam safety and environmental-related requirements. However, we recognize the need for improvement in community engagement and consultation, particularly concerning human rights risks related to emergency response and preparedness. To address these gaps, we have developed plans that will be implemented over the next 18 to 24 months, ensuring a comprehensive approach to emergency preparedness within the GISTM management framework.
Additionally, Gold Fields prioritizes effective assurance as a vital feedback mechanism for tailings management, especially in the context of GISTM emergency preparedness. This assurance process evaluates current performance, identifies deficiencies, and uncovers opportunities for improvement across our TSFs. Our governance structure establishes clear accountabilities by appointing qualified personnel to key roles, including Responsible Tailings Facility Engineers (RTFEs) and Engineers of Record (EoRs). These professionals oversee the planning, operation, and maintenance of TSFs, supported by independent technical reviews and audits to ensure compliance with safety and operational standards at Gold Fields.</t>
  </si>
  <si>
    <r>
      <t xml:space="preserve">Safety is critical to enabling performance, adhering to our principal value and achieving our business objectives. The safety, health and wellbeing of our employees is paramount. Gold  Fields strives for Zero Harm to our workforce and  this is embedded in our Group Safety Strategy.  Our overriding strategic goal is to eliminate material unwanted safety events, fatalities, serious injuries, health risk exposures and potential incidents. 
Additionally, we allocate resources to continually improve the elimination of less significant injuries at our operations. The key strategic objectives to achieve this goal are as follows: 
</t>
    </r>
    <r>
      <rPr>
        <sz val="8"/>
        <color rgb="FF000000"/>
        <rFont val="Calibri"/>
        <family val="2"/>
      </rPr>
      <t xml:space="preserve">• </t>
    </r>
    <r>
      <rPr>
        <sz val="8"/>
        <color rgb="FF000000"/>
        <rFont val="Calibri"/>
        <family val="2"/>
        <scheme val="major"/>
      </rPr>
      <t xml:space="preserve">Develop a culture of safety leadership through the organisation and firmly embed safety management as a line management responsibility with comprehensive roll out of Courageous Safety Leadership program. Every member of our workforce attends and engages with the program.
</t>
    </r>
    <r>
      <rPr>
        <sz val="8"/>
        <color rgb="FF000000"/>
        <rFont val="Calibri"/>
        <family val="2"/>
      </rPr>
      <t xml:space="preserve">• </t>
    </r>
    <r>
      <rPr>
        <sz val="8"/>
        <color rgb="FF000000"/>
        <rFont val="Calibri"/>
        <family val="2"/>
        <scheme val="major"/>
      </rPr>
      <t xml:space="preserve">Provide appropriate mechanisms to engage our workforce on safety and health, through Vital Behaviours, and equip them with the necessary skills to achieve safe outcomes consistently.
</t>
    </r>
    <r>
      <rPr>
        <sz val="8"/>
        <color rgb="FF000000"/>
        <rFont val="Calibri"/>
        <family val="2"/>
      </rPr>
      <t xml:space="preserve">• </t>
    </r>
    <r>
      <rPr>
        <sz val="8"/>
        <color rgb="FF000000"/>
        <rFont val="Calibri"/>
        <family val="2"/>
        <scheme val="major"/>
      </rPr>
      <t xml:space="preserve">Deploy fit for purpose management systems that are aligned to a critical control management approach and are certified to the ISO 45001 standard for health and safety management. 
Our approach to safety is centred on safety performance, systematic  delivery driven by leadership and a strong safety culture, risk management inclusive of the application of hierarchy of controls, continual learning, incident reporting encouragement, critical controls maintenance and empowerment through the "Stop, Think, Fix, Verify and Continue" technique. 
Our aspiration for zero harm extends to protecting our people’s psychological and emotional health. We do not tolerate any form of harassment, bullying, discrimination or harmful behaviour, and are seeking to creating a safe workplace where everyone feels respected, valued and empowered to speak up. In 2023 we conducted an independent review of our workplace culture and the Board and management reviewed the findings and committed to the following principles: 
</t>
    </r>
    <r>
      <rPr>
        <sz val="8"/>
        <color rgb="FF000000"/>
        <rFont val="Calibri"/>
        <family val="2"/>
      </rPr>
      <t xml:space="preserve">• </t>
    </r>
    <r>
      <rPr>
        <sz val="8"/>
        <color rgb="FF000000"/>
        <rFont val="Calibri"/>
        <family val="2"/>
        <scheme val="major"/>
      </rPr>
      <t xml:space="preserve">Implementation of the review's recommendations in full and conducting a follow-up survey in three years time to monitor our progress
</t>
    </r>
    <r>
      <rPr>
        <sz val="8"/>
        <color rgb="FF000000"/>
        <rFont val="Calibri"/>
        <family val="2"/>
      </rPr>
      <t>•</t>
    </r>
    <r>
      <rPr>
        <sz val="8"/>
        <color rgb="FF000000"/>
        <rFont val="Calibri"/>
        <family val="2"/>
        <scheme val="major"/>
      </rPr>
      <t xml:space="preserve"> Building a respectful workplace framework as a key element of developing greater psychological safety across the business
</t>
    </r>
    <r>
      <rPr>
        <sz val="8"/>
        <color rgb="FF000000"/>
        <rFont val="Calibri"/>
        <family val="2"/>
      </rPr>
      <t xml:space="preserve">• </t>
    </r>
    <r>
      <rPr>
        <sz val="8"/>
        <color rgb="FF000000"/>
        <rFont val="Calibri"/>
        <family val="2"/>
        <scheme val="major"/>
      </rPr>
      <t>Building greater understanding and awareness of what diversity, equity, inclusion and belonging (DEIB) means in our business.
The above is further supported by our  Occupational Health and Safety Policy Statement which  forms an integral part of our Sustainable Development framework,  Health and Safety Reporting Guideline, Group Injury Classification Checklist, Group Occupational Health Guideline and Group Safety and Health Strategy. Furthermore assets undertake site risk assessments, and implement asset level guidelines, procedures and codes of practice, and  occupational health/hygiene programmes.</t>
    </r>
  </si>
  <si>
    <r>
      <t xml:space="preserve">Gold Fields  commits to:
</t>
    </r>
    <r>
      <rPr>
        <sz val="8"/>
        <color rgb="FF000000"/>
        <rFont val="Calibri"/>
        <family val="2"/>
      </rPr>
      <t xml:space="preserve">• </t>
    </r>
    <r>
      <rPr>
        <sz val="8"/>
        <color rgb="FF000000"/>
        <rFont val="Calibri"/>
        <family val="2"/>
        <scheme val="major"/>
      </rPr>
      <t xml:space="preserve">Develop a culture of safety leadership and firmly embed safety management as a line management responsibility with comprehensive roll out of Courageous Safety Leadership program. Every member of our workforce attends and engages with the program
</t>
    </r>
    <r>
      <rPr>
        <sz val="8"/>
        <color rgb="FF000000"/>
        <rFont val="Calibri"/>
        <family val="2"/>
      </rPr>
      <t xml:space="preserve">• </t>
    </r>
    <r>
      <rPr>
        <sz val="8"/>
        <color rgb="FF000000"/>
        <rFont val="Calibri"/>
        <family val="2"/>
        <scheme val="major"/>
      </rPr>
      <t xml:space="preserve">Engage our employees on safety through Vital Behaviours and equip them with the skills to achieve safe outcomes consistently
</t>
    </r>
    <r>
      <rPr>
        <sz val="8"/>
        <color rgb="FF000000"/>
        <rFont val="Calibri"/>
        <family val="2"/>
      </rPr>
      <t>•</t>
    </r>
    <r>
      <rPr>
        <sz val="8"/>
        <color rgb="FF000000"/>
        <rFont val="Calibri"/>
        <family val="2"/>
        <scheme val="major"/>
      </rPr>
      <t xml:space="preserve"> Deploy fit for purpose management systems that are aligned to a critical control management approach and are certified to the ISO 45001 standard for health and safety management. 
Our workers are appropriately trained in accordance with our Group Policy Statement: Occupational Health and Safety, certified ISO 45001 safety management systems, Occupational Health and Safety Guideline and Group Safety and Health Strategy.
Assets undertake site risk assessments, and implement asset level guidelines, procedures and codes of practice, and occupational health/hygiene programmes for which the appropriate training is required. 
Asset employee induction programmes include health and safety aspects. We furthermore implement Courageous Safety Leadership training and refresher courses, and Vital Behaviours training and refresher courses. </t>
    </r>
  </si>
  <si>
    <r>
      <t xml:space="preserve">Gold Fields considers mine closure an integral part of our core business. As mining ends on our sites, we strive to achieve sustainable outcomes that benefit our business, people, host communities and the environment. We integrate mining closure into our business activities to reduce our environmental and social impacts, optimise our liabilities and, where possible, enhance asset values.
Our commitment to responsible mine closure planning aims to ensure sustainable post-mining land use and positive legacy outcomes for our host communities and the environment. Effective mine closure planning is critical for minimising environmental impacts, fulfilling regulatory obligations and ensuring long-term socioeconomic benefits.
Our mine closure guideline outlines our approach to effective integrated mine closure planning. The guideline focuses on mine closure plans and cost estimations throughout the mining lifecycle in three stages: conceptual, detailed and definitive closure planning. All our operations have mine closure plans and cost estimates in place, and we conduct rehabilitation continuously as part of ongoing operations.
In 2022, Gold Fields implemented a proactive, beyond-compliance approach to funding the inevitable closure of our mines, which includes supplementing the funding regulators currently require us to set aside. Our existing bank guarantees and other security agreements remain in place to support potential unplanned closures and to meet in-country regulatory requirements. Gold Fields Capital Management (Project) Study Guidelines (applicable to new Projects and major expansions) for Concept, Pre-Feasibility and Feasibility studies also include integrated mine closure planning and stakeholder engagement requirements.
Our integrated mine closure planning, portfolio management and liability optimisation are supported by:
</t>
    </r>
    <r>
      <rPr>
        <sz val="8"/>
        <color rgb="FF000000"/>
        <rFont val="Calibri"/>
        <family val="2"/>
      </rPr>
      <t>•</t>
    </r>
    <r>
      <rPr>
        <sz val="8"/>
        <color rgb="FF000000"/>
        <rFont val="Calibri"/>
        <family val="2"/>
        <scheme val="major"/>
      </rPr>
      <t xml:space="preserve"> Closure plans for all operations: Our integrated mine closure planning processes ensure our operations’ mine closure plans are regularly updated in line with good practice and the Group’s requirements. The Group’s mine closure plans comply with in-country legal requirements and are approved by the appropriate regulator
</t>
    </r>
    <r>
      <rPr>
        <sz val="8"/>
        <color rgb="FF000000"/>
        <rFont val="Calibri"/>
        <family val="2"/>
      </rPr>
      <t>•</t>
    </r>
    <r>
      <rPr>
        <sz val="8"/>
        <color rgb="FF000000"/>
        <rFont val="Calibri"/>
        <family val="2"/>
        <scheme val="major"/>
      </rPr>
      <t xml:space="preserve"> Rigorous closure cost estimates: Our operations make provision for mine closure cost estimates per country of operation
</t>
    </r>
    <r>
      <rPr>
        <sz val="8"/>
        <color rgb="FF000000"/>
        <rFont val="Calibri"/>
        <family val="2"/>
      </rPr>
      <t>•</t>
    </r>
    <r>
      <rPr>
        <sz val="8"/>
        <color rgb="FF000000"/>
        <rFont val="Calibri"/>
        <family val="2"/>
        <scheme val="major"/>
      </rPr>
      <t xml:space="preserve"> Progressive rehabilitation: All our operations implement progressive rehabilitation plans, which include closure-related technical studies and designs; remediation of contaminated areas; decommissioning and removal of redundant infrastructure; landform reshaping; revegetation; and in-pit waste rock disposal Effectiveness of management actions
We measure the effectiveness of our integrated mine closure planning through:
</t>
    </r>
    <r>
      <rPr>
        <sz val="8"/>
        <color rgb="FF000000"/>
        <rFont val="Calibri"/>
        <family val="2"/>
      </rPr>
      <t>•</t>
    </r>
    <r>
      <rPr>
        <sz val="8"/>
        <color rgb="FF000000"/>
        <rFont val="Calibri"/>
        <family val="2"/>
        <scheme val="major"/>
      </rPr>
      <t xml:space="preserve"> Regularly reviewing and updating operations’ closure plans
</t>
    </r>
    <r>
      <rPr>
        <sz val="8"/>
        <color rgb="FF000000"/>
        <rFont val="Calibri"/>
        <family val="2"/>
      </rPr>
      <t>•</t>
    </r>
    <r>
      <rPr>
        <sz val="8"/>
        <color rgb="FF000000"/>
        <rFont val="Calibri"/>
        <family val="2"/>
        <scheme val="major"/>
      </rPr>
      <t xml:space="preserve"> Annually reviewing closure cost estimates
</t>
    </r>
    <r>
      <rPr>
        <sz val="8"/>
        <color rgb="FF000000"/>
        <rFont val="Calibri"/>
        <family val="2"/>
      </rPr>
      <t>•</t>
    </r>
    <r>
      <rPr>
        <sz val="8"/>
        <color rgb="FF000000"/>
        <rFont val="Calibri"/>
        <family val="2"/>
        <scheme val="major"/>
      </rPr>
      <t xml:space="preserve"> Setting rehabilitation targets in our progressive rehabilitation plans
</t>
    </r>
    <r>
      <rPr>
        <sz val="8"/>
        <color rgb="FF000000"/>
        <rFont val="Calibri"/>
        <family val="2"/>
      </rPr>
      <t>•</t>
    </r>
    <r>
      <rPr>
        <sz val="8"/>
        <color rgb="FF000000"/>
        <rFont val="Calibri"/>
        <family val="2"/>
        <scheme val="major"/>
      </rPr>
      <t xml:space="preserve"> Completing closure gap assessments for mines reaching the end of their life-of-mine
Our Gold Fields Group Policy Statements for Sustainable Development and Environment, along with our Gold Fields Mine Closure Management Guideline and supporting Closure Cost Estimate Guideline require that we plan and design for closure in consultation with relevant authorities and stakeholders, implement measures to address closure-related environmental and social aspects, and make financial provision to enable agreed closure and post-closure commitments to be realised. 
Gold Fields report on integrated mine closure and our annual closure cost liability update and review in our Integrated Annual Report. All assets have an up-to-date Mine Closure Plan approved by the relevant regulator. All Mine Closure Plans have been developed and/or updated in line with in-country requirements and our Group Guidelines. All assets review and update the closure cost estimate on an annual basis in line with in-country requirements, financial reporting requirements and Group guidance. This is internally and externally (or independently) reviewed and assured. We publicly disclosure our financial provision and / or funds set aside for closure related activities. Furthermore, progressive rehabilitation is undertaken by all assets in line with their Mine Closure Plan objectives and commitments and the asset’s Progressive Rehabilitation Plan requirements. We publicly disclose key progressive rehabilitation actions undertaken annually. </t>
    </r>
  </si>
  <si>
    <t>Gold Fields Group Policy Statement: Environment commits our Group and assets to applying the mitigation hierarchy to prevent pollution, responsibly manage natural resources and waste, prevent environmental incidents and potential human health impacts. Our Group Biodiversity Guideline specifically commits to the mitigation hierarchy to mitigate impacts on biodiversity and the environment. This is further supported by numerous other Policy Statements such as Sustainable Development, Climate Change, Risk Management, Water Stewardship, and Material &amp; Supply Chain Stewardship. Our assets apply these principles through: 
• Independently certified ISO 14001 environmental and ISO 45001 safety management systems, with the certifications for Salares Norte anticipated to be done by Q2 2025.
• International Cyanide Management Code for which all our operations are certified, with the exception of Cerro Corona as cyanide is not used in the processing of ore. Salares Norte has pre-operational certification, with certification due by 30 November 2025. St Ives had substantial certification at the time of writing.
• Risk and impact assessment, mitigation, and management (mitigation hierarchy) in their Environmental and Social Impact Assessment and/or Environmental and Social 
Management Plan
• Critical Control Management programme which includes unwanted material events related to hazardous materials, loss of containment, safety etc. 
One of our six Group 2030 ESG targets is Zero Harm to people and the environment, specifically through zero serious environmental or safety incidents and zero fatalities. We report on our progress against our ESG targets publicly. 
We do not use mercury to extract gold in our processing facilities, nor do we process gold produced by third parties. We recover mercury at our Salares Norte mine in Chile to minimise air emissions. The recovered mercury is stored securely on site, before being treated and disposed in line with Chile’s national and international commitments.
Gold Fields supports the Ghana government in its National Alternative Livelihood and Community Mining programs, which focuses on ASM – a sector that is regulated by the Minerals Commission. In 2021, the Damang mine concluded the process of ceding 1,340ha of land to the Minerals Commission for community mining. The Company also provided geological information and submitted digital cadastral maps. ASM miners are currently working on the site. In addition, Gold Fields provides Education and skills development programs, including scholarships, graduate traineeship,  vocational training and apprenticeships, as an alternative career pathways for at-risk youth to ASM.
Mercury is allegedly used in illegal ASM activities in other countries where we operate and the relevant governments do not lead partnerships to transfer low- to no-mercury technologies into the ASM sector.</t>
  </si>
  <si>
    <t>As part of our 2030 ESG Targets, Gold Fields commits to a 30% net carbon reduction in carbon emissions by 2030 and zero carbon emissions by 2050 in line with the Paris Agreement. Our commitment and activities to improve energy efficiency, reduce carbon emissions and report our outcomes against internationally recognised protocols are contained in our Group Policy Statement: Climate Change Policy and supporting Group Energy Management Guideline. We have energy and carbon emissions plans for all assets, and these are key considerations in the Group’s strategic and business planning processes for our assets. We report against our commitments, targets and progress on our website, in our Integrated Annual Report (IAR), TCFD aligned annual Climate Change and Environment Report and GRI / Sustainability Performance Data. 
Our assets are working towards achieving these objectives and our targets through:
• Implementation of ISO 50001 energy management systems
• Risk and impact assessment, mitigation, and management (mitigation hierarchy) in their Environmental and Social Impact Assessment and / or and/or Environmental and Social Management Plan
Annually, Gold Fields implements energy and emission reduction initiatives, which we publicly disclose in our Integrated Annual Report and Climate Change and Environment Report.  
We report on our progress against our ESG targets publicly and our Climate Change and Environment Report provides further details on our energy and emissions performance, and renewable energy.</t>
  </si>
  <si>
    <t>Our countries have water strategies with targets set for 2025 and 2030 for all assets. All assets have Government Action Plans, Community Actions Plans and Stakeholder  engagement strategy, plans and records which consider water stewardship in an appropriate manner. 
Water targets are tracked, and progress is report to our senior management and disclosed publicly. We have undertaken third party verification of all asset level management plans and our alignment with the ICMM Position Statements for Water Stewardship.</t>
  </si>
  <si>
    <t>Our Tailings Governance process aligns with the requirements of the Position Statement. We provide a full disclosure on our website related to the following elements, and update progress in Tailings Stewardship in our Integrated Annual Report:
• Overall approach to Tailings Governance and Stewardship 
• Context to Tailings Management and an overview of Tailings Storage Facility lifecycle, construction methods and deposition techniques
• Gold Fields governance standards and guidelines related to tailings 
management, planning and design, implementation and management, and performance monitoring
• Our conformance to the GISTM which includes third party review, risk assessments, roles, responsibilities, and accountabilities
• Assurance, Engineer of Record, Standard Reviews, Regulatory Reviews and Independent Reviews
• Emergency Response Planning
• Innovation and working with Industry 
• Tailings disclosure and inventory
• Key Contacts
Gold Fields Capital Management (Project) Study Guidelines (applicable to new Projects and major expansions) for Concept, Pre-Feasibility and Feasibility studies include tailings governance and management considerations. 
We have implemented to following key activities as part of our conformation to the GISTM:
• Appointment of GISTM related roles complete, Accountable executives, 
Responsible Tailings Facility Engineers, Engineers of Record and Independent Tailings Review Boards
• RACI (responsible, accountable, consulted and informed) charts are being updated at an operational level. The RACI matrices available in existing operating manuals need to be updated to reflect the GISTM
• Tailings Management Plans are being developed as part of the GISTM roadmap 
• Probabilistic risk assessments are being developed for each TSF globally by a single consultant to allow risk to be compared across all sites
• The Change Management Policy is being updated to include Tailings, as per the GISTM requirements
• All TSFs have been independently audited and reviewed by external consultants. Engineers of Record prepare quarterly reviews and will prepare annual reports going forward as part of the GISTM road map
• Emergency preparedness plans will be updated following the completion of site-specific Failure Mode Evaluation Mode workshops, held with Engineers of Record and all stakeholders. Failure mode related drills will then be run with operational staff
• Gold Fields very high and extreme consequence facilities are still on a journey towards compliance with the GISTM. All other facilities not in a state of safe closure (i.e. operational) will be in conformance with the GISTM by August 2025.</t>
  </si>
  <si>
    <t>Gold Fields does not own, invest in, or operate any mines designed to produce mercury as the primary product. Only our Salares Norte mine produces mercury as a by-product, and this in very small quantities. The recovered mercury is stored securely on site, before being treated and disposed (not sold) in line with Chile’s national and international commitments. 
We apply materials stewardship for materials in our business in accordance with our Materials and Supply Chain Stewardship Policy Statement. 
We identify, asses and where appropriate measure air emissions from our operations in accordance with our risk assessments, environmental and social impact assessments and ISO 14001 environmental management systems, and occupational health management. We have not identified any significant point source mercury emissions from our operations, other than the potential for emissions at Salares Norte.</t>
  </si>
  <si>
    <r>
      <t xml:space="preserve">Gold Fields is committed to being a responsible steward of natural resources and biodiversity. We consider the interconnectedness and linkages between climate and nature as we progress with our sustainable development journey. Our commitment to nature, including biodiversity conservation, guides us to:
•Neither mine nor explore in World Heritage sites
•Design and operate our mines in a way that does not compromise the nature values of any protected area
•Strive for no net loss of nature for all new projects and major expansions at existing sites
•Contribute to the conservation of nature and integrated approaches to land-use planning
• Adopt the mitigation hierarchy approach towards the management of biodiversity related 
risks at each stage of the mine lifecycle
Our Group biodiversity guideline ensures we address potentially adverse impacts on biodiversity by applying mitigation measures and integrated land management practices. The guideline applies to all Gold Fields managed exploration and operations. This includes land impacted by Gold Fields’ activities and encompasses all phases of the mining lifecycle. Our Guideline ensures biodiversity risk and impacts assessments, and mitigation, management plans or actions plans. We require Biodiversity Management Plans for managing high risk biodiversity areas and Biodiversity Action Plans for implementing No Net Loss where applicable at our assets. Our certified ISO 14001 environmental management systems include biodiversity management and related procedures We disclosure biodiversity and land related data in our Integrated Annual Report, GRI Content Index, Sustainability Performance Index Report, Sustainability Performance Data, and on our website.
The following policies commit us to integrating environmental sustainability principles, including nature and biodiversity, into the full mining lifecycle :
</t>
    </r>
    <r>
      <rPr>
        <sz val="8"/>
        <color theme="1"/>
        <rFont val="Calibri"/>
        <family val="2"/>
      </rPr>
      <t>•</t>
    </r>
    <r>
      <rPr>
        <sz val="8"/>
        <color theme="1"/>
        <rFont val="Calibri"/>
        <family val="2"/>
        <scheme val="major"/>
      </rPr>
      <t xml:space="preserve"> Environmental Policy Statement (last updated in 2024) 
</t>
    </r>
    <r>
      <rPr>
        <sz val="8"/>
        <color theme="1"/>
        <rFont val="Calibri"/>
        <family val="2"/>
      </rPr>
      <t>•</t>
    </r>
    <r>
      <rPr>
        <sz val="8"/>
        <color theme="1"/>
        <rFont val="Calibri"/>
        <family val="2"/>
        <scheme val="major"/>
      </rPr>
      <t xml:space="preserve"> Sustainable Development Policy Statement (last updated in 2024) </t>
    </r>
  </si>
  <si>
    <r>
      <t xml:space="preserve">Gold Fields is committed to aligning with the ICMM Position Statement on Nature through a series of strategic initiatives aimed at preserving biodiversity and respecting protected areas. Our commitments include:
</t>
    </r>
    <r>
      <rPr>
        <sz val="8"/>
        <rFont val="Calibri"/>
        <family val="2"/>
      </rPr>
      <t>•</t>
    </r>
    <r>
      <rPr>
        <sz val="8"/>
        <rFont val="Calibri"/>
        <family val="2"/>
        <scheme val="major"/>
      </rPr>
      <t xml:space="preserve"> No Exploration or Development in World Heritage Sites: We will neither explore nor develop new mines in UNESCO World Heritage sites, ensuring that our operations do not compromise their outstanding universal value.
</t>
    </r>
    <r>
      <rPr>
        <sz val="8"/>
        <rFont val="Calibri"/>
        <family val="2"/>
      </rPr>
      <t>•</t>
    </r>
    <r>
      <rPr>
        <sz val="8"/>
        <rFont val="Calibri"/>
        <family val="2"/>
        <scheme val="major"/>
      </rPr>
      <t xml:space="preserve"> Biodiversity Protection: We are dedicated to designing and operating our mines in a manner that safeguards the biodiversity values of all protected areas. This includes taking all reasonable steps to ensure that existing operations, as well as any future projects adjacent to these sites, do not threaten their integrity.
</t>
    </r>
    <r>
      <rPr>
        <sz val="8"/>
        <rFont val="Calibri"/>
        <family val="2"/>
      </rPr>
      <t>•</t>
    </r>
    <r>
      <rPr>
        <sz val="8"/>
        <rFont val="Calibri"/>
        <family val="2"/>
        <scheme val="major"/>
      </rPr>
      <t xml:space="preserve"> Conservation Contributions: Gold Fields will actively contribute to the conservation of biodiversity and promote integrated approaches to land-use planning.
In accordance with the requirement 1.3 of  the Nature Position Statement (January 2024), we will assess and address material risks and impacts to biodiversity and ecosystem services by implementing the mitigation hierarchy actions. Our goal is to achieve a minimum of no net loss (NNL) or net gain of biodiversity by the completion of closure. This will be accomplished through:
</t>
    </r>
    <r>
      <rPr>
        <sz val="8"/>
        <rFont val="Calibri"/>
        <family val="2"/>
      </rPr>
      <t>•</t>
    </r>
    <r>
      <rPr>
        <sz val="8"/>
        <rFont val="Calibri"/>
        <family val="2"/>
        <scheme val="major"/>
      </rPr>
      <t xml:space="preserve"> Avoidance-First Focus: We will apply the mitigation hierarchy with an avoidance-first approach from the earliest feasible stage of exploration and continue this practice throughout the project lifecycle.
</t>
    </r>
    <r>
      <rPr>
        <sz val="8"/>
        <rFont val="Calibri"/>
        <family val="2"/>
      </rPr>
      <t>•</t>
    </r>
    <r>
      <rPr>
        <sz val="8"/>
        <rFont val="Calibri"/>
        <family val="2"/>
        <scheme val="major"/>
      </rPr>
      <t xml:space="preserve"> Progressive Restoration and Rehabilitation: Where feasible, we will pursue progressive restoration, rehabilitation, and/or reclamation of impacted areas. We will also initiate offsets for any residual adverse impacts as early as possible.
</t>
    </r>
    <r>
      <rPr>
        <sz val="8"/>
        <rFont val="Calibri"/>
        <family val="2"/>
      </rPr>
      <t xml:space="preserve">• </t>
    </r>
    <r>
      <rPr>
        <sz val="8"/>
        <rFont val="Calibri"/>
        <family val="2"/>
        <scheme val="major"/>
      </rPr>
      <t>Transparent Disclosure: Gold Fields is committed to transparently disclosing the relevant methodologies used to calculate no net loss or net gain, along with our objectives and site-level performance metrics for the years 2030, 2040, and 2050, or more frequently.
To further our commitment, we are preparing a Group nature baseline risk assessment that evaluates our interactions with biomes, environmental assets, and ecosystem services at a country landscape level. This assessment will identify high-risk areas, dependencies, and key priority nature-related focus areas, establishing a baseline for our future nature-related initiatives.
Our climate strategy, which encompasses decarbonization commitments, water stewardship, and stakeholder value creation, will systematically integrate these identified risks and dependencies. By doing so, Gold Fields aims to ensure that our operations not only comply with the Nature Position Statement but also contribute positively to the preservation of our planet's biodiversity.</t>
    </r>
  </si>
  <si>
    <t xml:space="preserve">Gold Fields commit to prioritising local procurement and employment and measuring our contribution to local economic development in our Group Policy Statement: Community and supporting the economies of our host communities and operating countries through the local procurement of goods and services in Materials and Supply Chain Stewardship Policy and  through the implementation of our host community employment  and procurement, which is aligned to the ICMM’s Guidance on Social and Economic Reporting.
Gold Fields is also committed to empowering local Small and Medium-sized Enterprises (SMEs)and through Enterprise and Supplier Development programmes we bridge gaps in skills and capacity, offering targeted capacity building, coaching and mentorship to help SMEs thrive in our supply chain and beyond.
We disclose progress in implementing this commitment in our Integrated Annual Report (IAR) and Report to Stakeholders (RtS) and on our website. </t>
  </si>
  <si>
    <t>Gold Fields commit to engagement with stakeholders through appropriate processes that provide the platform for dialogue, for understanding stakeholder views and for understanding our impacts on those around us in our Group Policy Statement: Community. Our Group Community Relations and Stakeholder Engagement Guideline and Handbook provides guidance on relevant Standards including building sustainable relationships with stakeholders (Standard 1), establishing communication engagement mechanisms that are effective, timely, transparent, and culturally pertinent (Standard 2), managing conflicts  (Standard 3) and contributing to social and economic development of host communities (Standard 4).
Our Group Community Relations and Stakeholder Engagement Handbook provides guidance on asset level community grievance mechanisms. All assets have, and utilise, a grievance mechanism, maintain the relevant records and report accordingly to the Social, Ethics and Transformation (SET) Committee. Grievances reported and addressed are reported in our  Integrated Annual Report (IAR) and Report to Stakeholders (RtS)  and on our website. 
A strong reputation is essential for Gold Fields to maintain trust with stakeholders, secure our social licence to operate and deliver enduring value. As a global mining company operating in diverse markets, understanding how stakeholders perceive our performance, commitments and impact is critical to shaping our strategy and ensuring alignment with their priorities and expectations. Recognising this, we conduct stakeholder perception surveys to measure our reputational health. The survey results are used to address gaps, leverage opportunities, manage issues and maintain areas of strength.
We disclose progress in implementing this commitment in our Integrated Annual Report (IAR) and Report to Stakeholders (RtS) and on our website.</t>
  </si>
  <si>
    <t>Gold Fields utilises ‘Government Action Plans’ and ‘Community Action Plans’, developed for each country and operation, as appropriate, in driving development opportunities with partners. Socio Economic Development considerations are included in Gold Fields Capital Management (Project) Study Guidelines for Concept, Pre-Feasibility and Feasibility studies for consideration in major projects or expansions.  Gold Fields additionally pursues partnerships as part of their capacity development plans and undertake partner identification and assessment criteria and reviews.
Gold Fields further undertakes social return on investment studies both from a forecast and/ or evaluation perspective and develops relevant action plans to maximise returns. Gold Fields has also undertakes stakeholder perception assessments with action plans developed to improve outcomes.</t>
  </si>
  <si>
    <t>Gold Fields does not own, invest in, or operate any mines designed to produce mercury as the primary product. Only our Salares Norte mine produces mercury as a by-product, and this in very small quantities. The recovered mercury is stored securely on site, before being treated and disposed (not sold) in line with Chile’s national and international commitments. We apply materials stewardship for materials in our business in accordance with our Materials and Supply Chain Stewardship Policy Statement. We identify, asses and where appropriate measure air emissions from our operations in accordance with our risk assessments, environmental and social impact assessments and ISO 14001 environmental management systems, and occupational health management. We have not identified any significant point source mercury emissions from our operations, other than the potential for emissions at Salares Norte.
Our Australian assets are not in close proximity to ASM activity. As such, this mandatory element of this Position Statement is deemed not applicable for our assets in this country.
ASM is a significant source of income for communities in resource-rich developing countries, including South Africa, Ghana and Peru, where Gold Fields operates. However, ASM is often associated with illegal mining, which presents related social and environmental impacts. These include the loss of ore, potential damage to mine property and operations and mercury and cyanide contamination of water resources. Illegal mining also frequently leads to adverse social impacts on host communities, such as child labour. 
Our primary concern is the potential social impact of illegal mining, as illegal mining incursions at our operations could lead to violence and injuries to our workforce, host community members and the illegal miners. Such incidents can escalate into wider community unrest. This challenge is especially significant at our mines in Ghana, where incursions frequently occur.
Where illegal mining occurs at our operations, we collaborate with government and its security agencies to uphold the law. Our security workforce is trained to manage illegal mining in line with international security and human rights standards. We also engage with host communities to prevent illegal mining or mitigate its impact. 
We work with our peers in national and international mining associations to engage governments to advocate for improved ASM sustainability practices and contribute to policy and regulatory development.
We do not participate in ASM marketing activities.
Gold Fields supports the Ghana government in its National Alternative Livelihood and Community Mining programs, which focuses on ASM – a sector that is regulated by the Minerals Commission. In 2021, the Damang mine concluded the process of ceding 1,340ha of land to the Minerals Commission for community mining. The Company also provided geological information and submitted digital cadastral maps. ASM miners are currently working on the site. In addition, Gold Fields provides Education and skills development programs, including scholarships, graduate traineeship,  vocational training and apprenticeships, as an alternative career pathways for at-risk youth to ASM.
Mercury is allegedly used in illegal ASM activities in other countries where we operate and the relevant governments do not lead partnerships to transfer low- to no-mercury technologies into the ASM sector.</t>
  </si>
  <si>
    <t xml:space="preserve">Gold Fields have a Stakeholder Relationship and Engagement Policy Statement, which identifies relevant stakeholders and commits to engagement and disclosure. We report on our engagement on sustainable development related matters publicly for our Group in our Integrated Annual Report (IAR).
Our Report to Stakeholders (RtS) highlights how Gold Fields unlocks value to benefit stakeholders including people, host communities, business partners governments, capital providers and the environment. 
At a country and asset level, we actively engage with our stakeholders to understand their issues. We implement  plans to address stakeholder issues as referenced in our Reprot to Stakeholders (RtS) and Integrated Annual Report (IAR). Both reports are  available on our website. </t>
  </si>
  <si>
    <t>We seek to report fully and transparently on our sustainability performance. We report primarily through our Integrated Annual Report, GRI Context Index Report, Sustainability Performance Reporting data, Report to Stakeholders and Annual Financial Statement report. We also disclose in accordance with a wide range of disclosure and reporting standards and frameworks. 
Information related to transparency of mineral revenues is contained on our website, the EITI website, the EITI assessment of Gold Fields, and EITI country websites in Ghana and Peru.
We regularly conduct webcasts or webinars in which we disclose our sustainability performance, our 2030 ESG targets and progress against these. In 2021 we had a dedicated ESG webinar in which we launched our 2030 ESG targets, along with key initiatives to achieve these, progress against set targets is reported  as part of our results annually.  Additionally, we have embedded ESG as one of the three pillars in our strategy  i.e.  Build on our  leading commitment to ESG. 
We have continually produced the Report to Stakeholders, where we provide an overview of our performance and relationships with key stakeholders groups, particularly communities.
Gold Fields did not enter into any mineral development contracts since 1 January 2024.</t>
  </si>
  <si>
    <t>Re-hire – female</t>
  </si>
  <si>
    <t>Re-hire – male</t>
  </si>
  <si>
    <t>Habitats protected 
or restored (ha)</t>
  </si>
  <si>
    <t>Assets externally validated where applicable (2021 - 2023  Cycle) except Salares Norte, which will be covered in the next validation cycle</t>
  </si>
  <si>
    <r>
      <t xml:space="preserve">As part of our 2030 ESG Targets, Gold Fields has set the following target in line with the Paris Agreement: 
</t>
    </r>
    <r>
      <rPr>
        <sz val="8"/>
        <rFont val="Calibri"/>
        <family val="2"/>
      </rPr>
      <t>•</t>
    </r>
    <r>
      <rPr>
        <sz val="8"/>
        <rFont val="Calibri"/>
        <family val="2"/>
        <scheme val="major"/>
      </rPr>
      <t xml:space="preserve"> Net zero emissions by 2050 
</t>
    </r>
    <r>
      <rPr>
        <sz val="8"/>
        <rFont val="Calibri"/>
        <family val="2"/>
      </rPr>
      <t>•</t>
    </r>
    <r>
      <rPr>
        <sz val="8"/>
        <rFont val="Calibri"/>
        <family val="2"/>
        <scheme val="major"/>
      </rPr>
      <t xml:space="preserve"> Scope 1 and 2: 30% net emission reduction from 2016 baseline  by 2030 
</t>
    </r>
    <r>
      <rPr>
        <sz val="8"/>
        <rFont val="Calibri"/>
        <family val="2"/>
      </rPr>
      <t>•</t>
    </r>
    <r>
      <rPr>
        <sz val="8"/>
        <rFont val="Calibri"/>
        <family val="2"/>
        <scheme val="major"/>
      </rPr>
      <t xml:space="preserve"> Scope 3: 10% net emission reduction from 2022 baseline by 2030,  necessitating collaboration with suppliers 
Our policies, guidelines, standards, management approaches and other aligned practices assign accountability for sustainability performance, overseen by the Board's Safety, Health and Sustainable Development Committee and the Social, Ethics and Transformation Committee.
 In 2022, we formed a Group Climate Change Steering Committee to guide our Climate Change Strategy, comprising of all climate-related functions and most of the Group's executive leaders.  
Gold Fields  recognises that climate change is an immediate serious global challenge to society at large, our host communities  and government and our operations. Our Climate change strategy is to identify climate-related vulnerabilities, assess risks and opportunities and develop and implement action plans.  
As part of strategy and commitments stipulated within our Group Policy Statement: Climate  Change, Gold Fields  conducts five-yearly climate change risk and vulnerability assessments (CCRVA) at our mines to understand the risks, develop and implement mitigation actions and review control adequacies. This extends to communities impacted by our operations. We continue to engage and collaborate with our host communities on climate change policies and work with stakeholders to identify potential climate change resilience-related flagship projects. 
We report on our progress towards set targets and other initiatives on our Climate Change report, which is based on the recommendations of the  TCFD.  </t>
    </r>
  </si>
  <si>
    <t>Gold Fields primary product is gold, which is inert and sold directly to gold refineries, thus negating the requirement for hazardous management of our product. Our Group Policy Statements for Sustainable Development and Environment and publicly disclosed management approaches for environment and waste management consider the responsible management of hazardous materials. Gold Fields manage their hazardous materials such as reagents, chemicals, and wastes through the following process or systems: 
• Material Safety Data Sheets for Hazardous Materials available at all assets
• Critical Control Management for Material Unwanted Event related to Hazardous Materials at all assets
• ISO 14001 and ISO 45001 environmental and safety management systems which include the management of hazardous materials and related procedures
• ISO 14001 environmental management systems which includes waste management and related procedures
• All of our assets are independently certified according to ISO 14001 and ISO 45001 environmental and safety management systems except
•International Cyanide Management Code for which all our operations are certified, with the exception of Cerro Corona as cyanide is not used in the processing of ore.  Cerro Corona produces a concentrate product which conforms to the above process and systems along with national regulatory requirements, and hazardous materials management procedures and critical controls in which each chemical is classified with NFPA (National Fire Protection Association), Hazardous Materials Identification System (HMIS) and FIFO/PEPS (First Inlet, First Outlet). Cerro Corona has also implemented the UN Globally Harmonised Hazard Classification System and has in place a procedure for the management of hazardous materials.
Our Occupational Health and Safety Policy is integral to our Sustainable Development framework, aimed at creating a safe and healthy workplace for all employees. We prioritize the elimination of serious injuries, continuous improvement of health and safety management systems, and fostering a culture where employees feel empowered to voice their concerns. Compliance with legal standards, including ISO 45001, and regular assessments of our protocols ensure that all employees and contractors are well-informed of their responsibilities. We also emphasize open communication with stakeholders and set clear objectives to enhance our health and safety performance.
In addition to physical safety, our commitment extends to addressing psychosocial risks such as harassment and bullying, ensuring that everyone returns home safe and healthy each day. We also focus on managing risks associated with hazardous materials, including cyanide, by implementing stringent controls for their transportation, handling, storage, and disposal, in line with the International Cyanide Management Code.</t>
  </si>
  <si>
    <t xml:space="preserve">Through the Environmental and Social Impact Assessments (ESIAs) conducted for our projects, we identify sensitive receptors, including nearby communities, within our operational areas, in full compliance with national regulations and industry standards. This allows us to develop and implement tailored mitigation measures to effectively address potential impacts such as noise, dust, blasting, and vibrations. To minimize dust impacts, we utilize dust suppression methods, such as the deployment of water bowsers, and limit vegetation clearance to the areas that are absolutely necessary for our operations. For blasting-related impacts, we proactively share daily blasting schedules with our host communities to ensure transparency and minimize disruption. These measures together with our EMPs and Environmental Monitoring Programmes are part of our ongoing commitment to safeguarding the environment and promoting the well-being of local communities. Our assets retain ISO 14001 Environmental Management Systems certification which identify environmental risks related to noise and dust, implement mitigation and management measures and review adherence to these measures. Salares Norte anticipated to be certified by Q2 2025.
</t>
  </si>
  <si>
    <t>Our Group Biodiversity Guideline and management approaches elaborate on our commitments and requirements for biodiversity management at a group and an asset level. This includes biodiversity risk and impacts assessments, and mitigation, management plans or actions plans. Our certified ISO 14001 environmental management systems include biodiversity management and related procedures. We report publicly on Salares Norte, and related biodiversity risk and impact management. 
Our biodiversity guideline commits to no net loss of significant biodiversity. We regard forests to be significant biodiversity. As such this supports our commitment to no deforestation. 
Gold Fields is committed to enhancing our environmental stewardship and promoting long-term sustainability through the implementation of nature-based solutions. These sustainable management actions are designed to address critical issues such as climate change, biodiversity loss, and water security, and are integrated into our climate change mitigation and adaptation strategies.
We are further dedicated to creating a beneficial impact on the environment through our comprehensive approach to biodiversity management. Our Integrated Annual Report (IAR) provides detailed site-specific reviews and updates of Biodiversity Management Action Plans, along with various biodiversity initiatives, ensuring that our strategic commitments are effectively translated into actionable plans at the site level.
At all our sites, we prioritize progressive rehabilitation that balances the enhancement of biodiversity with community agricultural needs. In response to considerable seasonal rainfall events, our South Deep, Tarkwa, and Damang operations have constructed wetlands to manage surface water flow and promote biodiversity..
Our Gold Fields Capital Management (Project) Study Guidelines for Concept, Pre-Feasibility, and Feasibility studies  incorporate sustainable development considerations and biodiversity management. This holistic approach underscores our commitment to assessing and addressing risks and impacts to biodiversity and ecosystem services at each stage of the mine lifecycle. By implementing the mitigation hierarchy, we aim to achieve no net loss of biodiversity, reinforcing our dedication to environmental stewardship.</t>
  </si>
  <si>
    <t xml:space="preserve">Our strategy and approach to legal compliance is addressed in our Group Governance &amp; Compliance Framework. This is aligned with the King IV Report on Corporate Governance. Assets comply through a supporting management guideline utilising our Group Governance &amp; Compliance Portal. 
Gold Fields’ Code of Conduct and various levels of assurance programmes, including Internal Audit Plans for the Group and assets and Independent Assurance and Reviews further support implementation. These systems and processes are applied at Group (Corporate) and asset level. 
All assets are certified to ISO 14001 environmental and ISO 45001 safety management systems except for Salares Norte which is expected to be done by Q2 2025. These management systems include mechanisms for the identification and management of related legal compliance obligations. The systems ensure that legal requirements and related compliance obligations are accessible as required and have tracking and compliance systems. 
Salares Norte are implementing environmental and safety management systems, but are yet to be ISO 14001 and ISO 45001 certified as gold production only commenced during the course of 2024 and the certification process has just begun. Certification is anticipated in Q2 2025. </t>
  </si>
  <si>
    <t>Before the commencement of any projects, comprehensive Environmental and Social Impact Assessments (ESIAs) are conducted to thoroughly evaluate the potential environmental and social impacts. These assessments inform the development of effective mitigation strategies and management plans tailored to minimise any adverse effects. Consequently, all of our operations are supported by robust Environmental Management Plans (EMPs), which are actively implemented to ensure sustainable practices. In addition, we have established rigorous environmental monitoring programmes that facilitate ongoing improvements and ensure timely corrective actions are taken whenever necessary, reinforcing our commitment to environmental stewardship and continuous enhancement of our operational practices.
Our assets retain ISO 14001 Environmental Management Systems certification which identify environmental risks related to our activities, and provide for the implementation of mitigation and management measures and review adherence to these measures. Salares Norte ISO 14001 certification anticipated to be done by Q2 2025.</t>
  </si>
  <si>
    <t>As part of our 2030 ESG Targets, Gold Fields commits to a 30% net carbon reduction in carbon emissions by 2030 and zero carbon emissions by 2050 in line with the Paris Agreement. Our commitment and activities to improve energy efficiency, reduce carbon emissions and report our outcomes against internationally recognised protocols are contained in our Group Policy Statement: Climate Change Policy and supporting Group Energy Management Guideline. We have energy and carbon emissions plans for all assets, and these are key considerations in the Group’s strategic and business planning processes for our assets. We report against our commitments, targets and progress on our website, in our Integrated Annual Report (IAR), TCFD aligned annual Climate Change and Environment Report and GRI / Sustainability Performance Data. 
Our assets are working towards achieving these objectives and our targets through: 
• Implementation of ISO 50001 energy management systems. 
• Risk and impact assessment, mitigation, and management (mitigation hierarchy) in their Environmental and Social Impact Assessment and / or and/or Environmental and Social Management Plan
Annually, Gold Fields implements energy and emission reduction initiatives, which we publicly disclose in our Integrated Annual Report and Climate Change and Environmental Report.  
We report on our progress against our ESG targets publicly and our Climate Change and Environment Report provides further details on our energy and emissions performance, and renewable energy.</t>
  </si>
  <si>
    <t>As part of our 2030 ESG Targets, Gold Fields commits to a 30% net carbon reduction in carbon emissions by 2030 and zero carbon emissions by 2050 in line with the Paris Agreement. Our commitment and activities to improve energy efficiency, reduce carbon emissions and report our outcomes against internationally recognised protocols are contained in our Group Policy Statement: Climate Change Policy and supporting Group Energy Management Guideline. We have energy and carbon emissions plans for all assets, and these are key considerations in the Group’s strategic and business planning processes for our assets. We report against our commitments, targets and progress on our website, in our Integrated Annual Report (IAR), TCFD aligned annual Climate Change and Environment Report and GRI / Sustainability Performance Data. 
Our assets are working towards achieving these objectives and our targets through: 
• Implementation of ISO 50001 energy management systems. 
• Risk and impact assessment, mitigation, and management (mitigation hierarchy) in their Environmental and Social Impact Assessment and / or and/or Environmental and Social Management Plan
Annually, Gold Fields implements energy and emission reduction initiatives, which we publicly disclose in our Integrated Annual Report and Climate Change and Environmnetal Report.  
We report on our progress against our ESG targets publicly and our Climate Change and Environment Report provides further details on our energy and emissions performance, and renewable energy.</t>
  </si>
  <si>
    <t>Gold Fields Strategy, Sustainable Development Policy Statement and related Policy Statements guidelines, standards, management approaches and other aligned practices assign accountability for sustainability performance. Our Board Safety, Health and Sustainable Development Committee and Social, Ethics and Transformation Committee Charters also assign accountability for sustainability performance for the Board and Executive Committee. 
Additionally, Gold Fields commit to implementing the WGC RGMPs and reporting on this annually.  
We publicly disclose relevant accountabilities and responsibilities in our Integrated Annual Report and/or on our website.</t>
  </si>
  <si>
    <r>
      <t xml:space="preserve">Safety is critical to enabling performance, adhering to our principal value and achieving our business objectives. The safety, health and wellbeing of our employees is paramount. Gold  Fields strives for Zero Harm to our workforce and  this is embedded in our Group Safety Strategy.  Our overriding strategic goal is to eliminate material unwanted safety events, fatalities, serious injuries, health risk exposures and potential incidents. 
Additionally, we allocate resources to continually improve the elimination of less significant injuries at our operations. The key strategic objectives to achieve this goal are as follows: 
</t>
    </r>
    <r>
      <rPr>
        <sz val="8"/>
        <color rgb="FF000000"/>
        <rFont val="Calibri"/>
        <family val="2"/>
      </rPr>
      <t>•</t>
    </r>
    <r>
      <rPr>
        <sz val="8.8000000000000007"/>
        <color rgb="FF000000"/>
        <rFont val="Calibri"/>
        <family val="2"/>
      </rPr>
      <t xml:space="preserve"> </t>
    </r>
    <r>
      <rPr>
        <sz val="8"/>
        <color rgb="FF000000"/>
        <rFont val="Calibri"/>
        <family val="2"/>
        <scheme val="major"/>
      </rPr>
      <t xml:space="preserve">Develop a culture of safety leadership through the organisation and firmly embed safety management as a line management responsibility with comprehensive roll out of Courageous Safety Leadership program. Every member of our workforce attends and engages with the program.
</t>
    </r>
    <r>
      <rPr>
        <sz val="8"/>
        <color rgb="FF000000"/>
        <rFont val="Calibri"/>
        <family val="2"/>
      </rPr>
      <t>•</t>
    </r>
    <r>
      <rPr>
        <sz val="8.8000000000000007"/>
        <color rgb="FF000000"/>
        <rFont val="Calibri"/>
        <family val="2"/>
      </rPr>
      <t xml:space="preserve"> </t>
    </r>
    <r>
      <rPr>
        <sz val="8"/>
        <color rgb="FF000000"/>
        <rFont val="Calibri"/>
        <family val="2"/>
        <scheme val="major"/>
      </rPr>
      <t xml:space="preserve">Provide appropriate mechanisms to engage our workforce on safety and health, through Vital Behaviours, and equip them with the necessary skills to achieve safe outcomes consistently.
</t>
    </r>
    <r>
      <rPr>
        <sz val="8"/>
        <color rgb="FF000000"/>
        <rFont val="Calibri"/>
        <family val="2"/>
      </rPr>
      <t>•</t>
    </r>
    <r>
      <rPr>
        <sz val="8.8000000000000007"/>
        <color rgb="FF000000"/>
        <rFont val="Calibri"/>
        <family val="2"/>
      </rPr>
      <t xml:space="preserve"> </t>
    </r>
    <r>
      <rPr>
        <sz val="8"/>
        <color rgb="FF000000"/>
        <rFont val="Calibri"/>
        <family val="2"/>
        <scheme val="major"/>
      </rPr>
      <t xml:space="preserve">Deploy fit for purpose management systems that are aligned to a critical control management approach and are certified to the ISO 45001 standard for health and safety management. 
Our approach to safety is centred on safety performance, systematic  delivery driven by leadership and a strong safety culture, risk management inclusive of the application of hierarchy of controls, continual learning, incident reporting encouragement, critical controls maintenance and empowerment through the "Stop, Think, Fix, Verify and Continue" technique. 
Our aspiration for zero harm extends to protecting our people’s psychological and emotional health. We do not tolerate any form of harassment, bullying, discrimination or harmful behaviour, and are seeking to creating a safe workplace where everyone feels respected, valued and empowered to speak up. In 2023 we conducted an independent review of our workplace culture and the Board and management reviewed the findings and committed to the following principles: 
• Implementation of the review's recommendations in full and conducting a follow-up survey in three years time to monitor our progress
• Building a respectful workplace framework as a key element of developing greater psychological safety across the business
• Building greater understanding and awareness of what diversity, equity, inclusion and belonging (DEIB) means in our business.
The above is further supported by our  Occupational Health and Safety Policy Statement which  forms an integral part of our Sustainable Development framework,  Health and Safety Reporting Guideline, Group Injury Classification Checklist, Group Occupational Health Guideline and Group Safety and Health Strategy. Furthermore assets undertake site risk assessments, and implement asset level guidelines, procedures and codes of practice, and  occupational health/hygiene programmes.  </t>
    </r>
  </si>
  <si>
    <r>
      <t xml:space="preserve">Safety is critical to enabling performance, adhering to our principal value and achieving our business objectives. The safety, health and wellbeing of our employees is paramount. Gold Fields strives for Zero Harm to our workforce and this is embedded in our Group Safety Strategy.  Our overriding strategic goal is to eliminate material unwanted safety events, fatalities, serious injuries, health risk exposures and potential incidents. 
Additionally, we allocate resources to continually improve the elimination of less significant injuries at our operations. The key strategic objectives to achieve this goal are as follows: 
</t>
    </r>
    <r>
      <rPr>
        <sz val="8"/>
        <color theme="1"/>
        <rFont val="Calibri"/>
        <family val="2"/>
      </rPr>
      <t>•</t>
    </r>
    <r>
      <rPr>
        <sz val="8.8000000000000007"/>
        <color theme="1"/>
        <rFont val="Calibri"/>
        <family val="2"/>
      </rPr>
      <t xml:space="preserve"> </t>
    </r>
    <r>
      <rPr>
        <sz val="8"/>
        <color theme="1"/>
        <rFont val="Calibri"/>
        <family val="2"/>
        <scheme val="major"/>
      </rPr>
      <t xml:space="preserve">Develop a culture of safety leadership through the organisation and firmly embed safety management as a line management responsibility with comprehensive roll out of Courageous Safety Leadership program. Every member of our workforce attends and engages with the program.
</t>
    </r>
    <r>
      <rPr>
        <sz val="8"/>
        <color theme="1"/>
        <rFont val="Calibri"/>
        <family val="2"/>
      </rPr>
      <t>•</t>
    </r>
    <r>
      <rPr>
        <sz val="8.8000000000000007"/>
        <color theme="1"/>
        <rFont val="Calibri"/>
        <family val="2"/>
      </rPr>
      <t xml:space="preserve"> </t>
    </r>
    <r>
      <rPr>
        <sz val="8"/>
        <color theme="1"/>
        <rFont val="Calibri"/>
        <family val="2"/>
        <scheme val="major"/>
      </rPr>
      <t xml:space="preserve">Provide appropriate mechanisms to engage our workforce on safety and health, through Vital Behaviours, and equip them with the necessary skills to achieve safe outcomes consistently.
</t>
    </r>
    <r>
      <rPr>
        <sz val="8"/>
        <color theme="1"/>
        <rFont val="Calibri"/>
        <family val="2"/>
      </rPr>
      <t>•</t>
    </r>
    <r>
      <rPr>
        <sz val="8.8000000000000007"/>
        <color theme="1"/>
        <rFont val="Calibri"/>
        <family val="2"/>
      </rPr>
      <t xml:space="preserve"> </t>
    </r>
    <r>
      <rPr>
        <sz val="8"/>
        <color theme="1"/>
        <rFont val="Calibri"/>
        <family val="2"/>
        <scheme val="major"/>
      </rPr>
      <t xml:space="preserve">Deploy fit for purpose management systems that are aligned to a critical control management approach and are certified to the ISO 45001 standard for health and safety management. 
Our approach to safety is centred on safety performance, systematic delivery driven by leadership and a strong safety culture, risk management inclusive of the application of hierarchy of controls, continual learning, incident reporting encouragement, critical controls maintenance and empowerment through the "Stop, Think, Fix, Verify and Continue" technique. 
Our aspiration for zero harm extends to protecting our people’s psychological and emotional health. We do not tolerate any form of harassment, bullying, discrimination or harmful behaviour, and are seeking to create a safe workplace where everyone feels respected, valued and empowered to speak up. In 2023 we conducted an independent review of our workplace culture and the Board and management reviewed the findings and committed to the following principles: 
• Implementation of the review's recommendations in full and conducting a follow-up survey in three years’ time to monitor our progress
• Building a respectful workplace framework as a key element of developing greater psychological safety across the business
• Building greater understanding and awareness of what diversity, equity, inclusion and belonging (DEIB) means in our business.
The above is further supported by our  Occupational Health and Safety Policy Statement which  forms an integral part of our Sustainable Development framework,  Health and Safety Reporting Guideline, Group Injury Classification Checklist, Group Occupational Health Guideline and Group Safety and Health Strategy. Furthermore assets undertake site risk assessments, and implement asset level guidelines, procedures and codes of practice, and occupational health/hygiene programmes.  </t>
    </r>
  </si>
  <si>
    <t>At Gold Fields, the development, maintenance, and testing of emergency response plans are integral components of our commitment to safety and risk management. Recognising that significant risks to external stakeholders can arise from our operations, we prioritize collaboration with potentially affected communities and stakeholders throughout this process. Our approach is grounded in established industry best practices, ensuring that our emergency response plans are not only robust but also tailored to the specific needs and concerns of those who may be impacted.
Gold Fields have a Group Crisis Management Guideline which is applicable to the Group and all assets. This guideline is regularly 'stress tested' in collaboration with relevant stakeholders, and we transparently disclose our crisis management practices in our Integrated Annual Report (IAR). The Group has identified Material Unwanted Events (MUEs) and implemented a Critical Control Management approach to these events. We have undertaken independent assurance of our Critical Control Management processes.
Apart from Salares Norte which is anticipated to be ISO 14001 and ISO 45001 certified by Q2 2025, all assets have certified ISO 14001 environmental and ISO 45001 safety management systems with associated Emergency Preparedness and Response Plans. These plans are tested or ‘stress tested’  to  confirm their readiness. 
Gold Fields integrates emergency preparedness into its GISTM (Global Industry Standard on Tailings Management) framework, which encompasses six key topics designed to ensure the safety and stability of Tailings Storage Facilities (TSFs) throughout their lifecycle, including the design, operation, closure, and post-closure phases. We have effectively identified, addressed, and managed all significant dam safety and environmental-related requirements. However, we recognize the need for improvement in community engagement and consultation, particularly concerning human rights risks related to emergency response and preparedness. To address these gaps, we have developed plans that will be implemented over the next 18 to 24 months, ensuring a comprehensive approach to emergency preparedness within the GISTM management framework.
Additionally, Gold Fields prioritises effective assurance as a vital feedback mechanism for tailings management, especially in the context of GISTM emergency preparedness. This assurance process evaluates current performance, identifies deficiencies, and uncovers opportunities for improvement across our TSFs. Our governance structure establishes clear accountabilities by appointing qualified personnel to key roles, including Responsible Tailings Facility Engineers (RTFEs) and Engineers of Record (EoRs). These professionals oversee the planning, operation, and maintenance of TSFs, supported by independent technical reviews and audits to ensure compliance with safety and operational standards at Gold Fields.</t>
  </si>
  <si>
    <t>Chairperson's report, p11 – 12
Chief Executive Officer's report, p19 – 22
Our stakeholders, p24 – 26
Our commitment to responsible mining, p37 – 64</t>
  </si>
  <si>
    <t>Human rights, p12, 14 – 18
Unlocking enduring value for our stakeholders, p6 – 9
Purpose-driven strategy for stakeholder value creation, p10
What mattered most to stakeholders in 2024, p26-28, 32-34, 38-40, 44-46, 49-51, 54-56</t>
  </si>
  <si>
    <t>Our business model, p8 – 9
Our stakeholders, p24 – 26
Host communities, p46, 51
Financial performance, p68</t>
  </si>
  <si>
    <t>Unlocking enduring value for our stakeholders, p6 – 9
What mattered most to stakeholders in 2024, p26-28, 32-34, 38-40, 44-46, 49-51, 54-56</t>
  </si>
  <si>
    <t>Our stakeholders, p24 – 25
Host communities, p46 – 48
Governments, p52 – 56
Environmental stewardship, p57 – 64</t>
  </si>
  <si>
    <t>Unlocking enduring value for our stakeholders, p6 – 9
Human rights, p14, 16
2024 stakeholder impact at a glance, p25, 31, 37, 43, 49
What mattered most to stakeholders in 2024, p26-28, 32-34, 38-40, 44-46, 49-51, 54-56</t>
  </si>
  <si>
    <t>Unlocking enduring value for our stakeholders, p7
Human rights, p15
2024 stakeholder impact at a glance, p25, 31, 37, 43, 49
What mattered most to stakeholders in 2024, p26 – 28, 32 – 34, 38 – 40, 44 – 46, 49 – 51, 54 – 56</t>
  </si>
  <si>
    <t>Unlocking enduring value for our stakeholders, p8
Human rights, p12, 14 – 19, 24, 32, 39
Governance and management approach, p19
What mattered most to stakeholders in 2024, p26 – 28, 32 – 34, 38 – 40, 44 – 46, 49 – 51, 54 – 56</t>
  </si>
  <si>
    <t>Host communities, p49 – 51
Human rights, p13, 16, 25 – 27, 43, 50</t>
  </si>
  <si>
    <t>Training provided</t>
  </si>
  <si>
    <t>Written acknowledgement</t>
  </si>
  <si>
    <t>Indigenous Peoples agreements</t>
  </si>
  <si>
    <t>2024 supplier assessment results</t>
  </si>
  <si>
    <t>Critical Tier 1 Suppliers</t>
  </si>
  <si>
    <t>% Critical Tier 1 suppliers of total active suppliers (2024)</t>
  </si>
  <si>
    <t>Governance, standards and guidelines | Sustainability | Gold Fields</t>
  </si>
  <si>
    <t>gold-fields-tsf-document-june-2019-new.pdf</t>
  </si>
  <si>
    <t xml:space="preserve">Our commitment to human rights is publicly disclosed in our Integrated Annual Report (IAR), Report to Stakeholders (RtS) and on our website. 
Gold Fields commit to support the Voluntary Principles on Security and Human Rights. We have a Group Policy Statement: Human Rights. Gold Fields Group have identified Human Rights salient issues, and associated Bowtie’s for management which are reviewed and updated annually. 
We implement the Conflict Free Gold Standard. and will ensure that when we operate in conflict affected or high-risk areas, our operations do not cause, support or benefit unlawful armed conflict or contribute to human rights abuses or breaches of international humanitarian law. We prepare an annual conformance statement for the Conflict Free Gold Standard.  Gold Fields only uses London Bullion Market Association (LBMA) certified refiners (who we sell our products to). Our refineries participate in the Responsible Sourcing Programme, which aims to ensure that gold sourcing (and refining) is conflict free gold, or part of the LBMA Good Delivery Refiners are free from ‘threat financing’.
Gold Fields implements initiatives such as human rights training, and a due diligence tool for assets to undertake a human rights due diligence assessment. These initiatives are focused on addressing relevant issues such as resettlement, artisanal and small-scale mining, Indigenous Peoples, and gender equality. To ensure responsible practices throughout our operations, we conduct screenings of all business partners in our supply chain based on predefined risk metrics, including human rights considerations.
As part of supply chain and vendor engagement processes , we utilize an interactive third-party due diligence gateway where we undertake a screening and risk assessment (3rd Party Vendor Screening Risk Calculator (3SRC)) , which includes assessment of legal standings, materiality risk analysis, spend analysis, risk considerations such as legal exposure, exclusion or other listings, political exposure, special interest entity or person, adverse media scans, etc. The assessment will also determine potential human risks, issues or exposure (Dow Jones assessment which triggers an additional Integrity Check if required).  </t>
  </si>
  <si>
    <t>Gold Fields is committed to implementing biodiversity management plans that ensure no net loss of critical habitats. Our Group Biodiversity Guideline establishes requirements for biodiversity management, including risk assessments and mitigation plans, supported by our ISO 14001 certified environmental management systems.
Our biodiversity guideline commits to no net loss of significant biodiversity. We regard forests to be significant biodiversity. As such this supports our commitment to no deforestation. Our Integrated Annual Report (IAR) details site-specific Biodiversity Management Action Plans, including initiatives for Salares Norte.
We strive for net gains in biodiversity by integrating scientific and traditional knowledge into our ecosystem management strategies. Gold Fields employs nature-based solutions to address climate change, biodiversity, and water security, exemplified by the construction of wetlands at South Deep, Tarkwa, and Damang to enhance biodiversity.
Our Capital Management (Project) Study Guidelines incorporate sustainable development and biodiversity management considerations. This approach demonstrates our commitment to assessing and mitigating risks to biodiversity and ecosystem services throughout the mine lifecycle, with the goal of achieving no net loss of biodiversity while seeking opportunities for enhancement in collaboration with others.</t>
  </si>
  <si>
    <r>
      <t xml:space="preserve">Number of Critical Tier 1 suppliers </t>
    </r>
    <r>
      <rPr>
        <b/>
        <sz val="8"/>
        <color rgb="FF001D39"/>
        <rFont val="Aptos Narrow"/>
        <family val="2"/>
      </rPr>
      <t>²</t>
    </r>
  </si>
  <si>
    <r>
      <t>Total number of active Tier 1 suppliers (in 2024)</t>
    </r>
    <r>
      <rPr>
        <b/>
        <sz val="8"/>
        <color rgb="FF001D39"/>
        <rFont val="Aptos Narrow"/>
        <family val="2"/>
      </rPr>
      <t>¹</t>
    </r>
  </si>
  <si>
    <t>Total Tier 1 suppliers</t>
  </si>
  <si>
    <r>
      <t>2024</t>
    </r>
    <r>
      <rPr>
        <b/>
        <sz val="8"/>
        <rFont val="Aptos Narrow"/>
        <family val="2"/>
      </rPr>
      <t>¹</t>
    </r>
  </si>
  <si>
    <r>
      <rPr>
        <sz val="8"/>
        <color rgb="FF000000"/>
        <rFont val="Aptos Narrow"/>
        <family val="2"/>
      </rPr>
      <t>¹</t>
    </r>
    <r>
      <rPr>
        <sz val="8"/>
        <color rgb="FF000000"/>
        <rFont val="Calibri"/>
        <family val="2"/>
      </rPr>
      <t>Excludes Chile and Canada</t>
    </r>
  </si>
  <si>
    <r>
      <rPr>
        <sz val="8"/>
        <rFont val="Aptos Narrow"/>
        <family val="2"/>
      </rPr>
      <t>¹</t>
    </r>
    <r>
      <rPr>
        <sz val="8"/>
        <rFont val="Calibri"/>
        <family val="2"/>
      </rPr>
      <t>Excludes Chile and Canada</t>
    </r>
  </si>
  <si>
    <t>https://www.goldfields.com/pdf/investors/integrated-annual-reports/2024/gold-fields-agm-2024.pdf</t>
  </si>
  <si>
    <t>https://www.goldfields.com/pdf/investors/integrated-annual-reports/2024/gold-fields-ccr-report-2024.pdf</t>
  </si>
  <si>
    <t>Integrated Annual Report (IAR)</t>
  </si>
  <si>
    <t>diversity-equity-inclusion-and-belonging-policy-statement.pdf</t>
  </si>
  <si>
    <t>respectful-workplace-policy-statement.pdf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</si>
</sst>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0.00_-;\-* #,##0.00_-;_-* &quot;-&quot;??_-;_-@_-"/>
    <numFmt numFmtId="164" formatCode="_(* #,##0.00_);_(* \(#,##0.00\);_(* &quot;-&quot;??_);_(@_)"/>
    <numFmt numFmtId="165" formatCode="#0;&quot;-&quot;#0;#0;_(@_)"/>
    <numFmt numFmtId="166" formatCode="#0.00;&quot;-&quot;#0.00;#0.00;_(@_)"/>
    <numFmt numFmtId="167" formatCode="#,##0;&quot;-&quot;#,##0;#,##0;_(@_)"/>
    <numFmt numFmtId="168" formatCode="* #,##0;* \(#,##0\);* &quot;—&quot;;_(@_)"/>
    <numFmt numFmtId="169" formatCode="#0.#######################%;&quot;-&quot;#0.#######################%;&quot;-&quot;\%;_(@_)"/>
    <numFmt numFmtId="170" formatCode="#0%;&quot;-&quot;#0%;&quot;—&quot;\%;_(@_)"/>
    <numFmt numFmtId="171" formatCode="#0.#######################;&quot;-&quot;#0.#######################;#0.#######################;_(@_)"/>
    <numFmt numFmtId="172" formatCode="#0.0;&quot;-&quot;#0.0;#0.0;_(@_)"/>
    <numFmt numFmtId="173" formatCode="#,##0;\(#,##0\);&quot;—&quot;;_(@_)"/>
    <numFmt numFmtId="174" formatCode="#,##0.00;\(#,##0.00\);&quot;—&quot;;_(@_)"/>
    <numFmt numFmtId="175" formatCode="#,##0.00;&quot;-&quot;#,##0.00;#,##0.00;_(@_)"/>
    <numFmt numFmtId="176" formatCode="#0%;&quot;-&quot;#0%;&quot;-&quot;\%;_(@_)"/>
    <numFmt numFmtId="177" formatCode="#0%;&quot;-&quot;#0%;#0%;_(@_)"/>
    <numFmt numFmtId="178" formatCode="0.0%"/>
    <numFmt numFmtId="179" formatCode="#,##0.0"/>
    <numFmt numFmtId="180" formatCode="0.0"/>
    <numFmt numFmtId="181" formatCode="_(* #,##0_);_(* \(#,##0\);_(* &quot;-&quot;??_);_(@_)"/>
    <numFmt numFmtId="182" formatCode="0.00000"/>
    <numFmt numFmtId="183" formatCode="0.0000"/>
  </numFmts>
  <fonts count="202">
    <font>
      <sz val="10"/>
      <name val="Arial"/>
    </font>
    <font>
      <sz val="9"/>
      <color rgb="FFFF0090"/>
      <name val="Arial"/>
      <family val="2"/>
    </font>
    <font>
      <sz val="8.5"/>
      <color rgb="FF002755"/>
      <name val="Proxima Nova Semibold"/>
    </font>
    <font>
      <sz val="8"/>
      <color rgb="FF4A4A49"/>
      <name val="Proxima Nova"/>
    </font>
    <font>
      <sz val="8.75"/>
      <color rgb="FF4A4A49"/>
      <name val="Proxima Nova Lt"/>
      <family val="3"/>
    </font>
    <font>
      <b/>
      <sz val="13"/>
      <color rgb="FF002F67"/>
      <name val="Proxima Nova"/>
    </font>
    <font>
      <sz val="11"/>
      <color rgb="FF002659"/>
      <name val="Proxima Nova Semibold"/>
    </font>
    <font>
      <b/>
      <sz val="16"/>
      <color rgb="FF002659"/>
      <name val="Proxima Nova"/>
    </font>
    <font>
      <b/>
      <sz val="8"/>
      <color rgb="FF002659"/>
      <name val="Proxima Nova"/>
    </font>
    <font>
      <b/>
      <sz val="14"/>
      <color rgb="FF002659"/>
      <name val="Proxima Nova"/>
    </font>
    <font>
      <i/>
      <sz val="8.75"/>
      <color rgb="FFC8A064"/>
      <name val="Proxima Nova Medium"/>
    </font>
    <font>
      <i/>
      <sz val="8"/>
      <color rgb="FF4A4A49"/>
      <name val="Proxima Nova"/>
    </font>
    <font>
      <sz val="9"/>
      <color rgb="FF002659"/>
      <name val="Proxima Nova Lt"/>
      <family val="3"/>
    </font>
    <font>
      <b/>
      <sz val="9"/>
      <color rgb="FF4A4A49"/>
      <name val="Proxima Nova"/>
    </font>
    <font>
      <b/>
      <sz val="9"/>
      <color rgb="FFFFFFFF"/>
      <name val="Arial"/>
      <family val="2"/>
    </font>
    <font>
      <b/>
      <sz val="8.75"/>
      <color rgb="FF002659"/>
      <name val="Proxima Nova"/>
    </font>
    <font>
      <sz val="16"/>
      <color rgb="FFC8A064"/>
      <name val="Proxima Nova"/>
    </font>
    <font>
      <i/>
      <sz val="7"/>
      <color rgb="FF4C4C4E"/>
      <name val="Proxima Nova"/>
    </font>
    <font>
      <sz val="7"/>
      <color rgb="FF4A4A49"/>
      <name val="Proxima Nova Lt"/>
      <family val="3"/>
    </font>
    <font>
      <b/>
      <sz val="8.75"/>
      <color rgb="FFFFFFFF"/>
      <name val="Proxima Nova"/>
    </font>
    <font>
      <b/>
      <sz val="16"/>
      <color rgb="FFFFFFFF"/>
      <name val="Proxima Nova"/>
    </font>
    <font>
      <b/>
      <sz val="8"/>
      <color rgb="FFFFFFFF"/>
      <name val="Proxima Nova"/>
    </font>
    <font>
      <i/>
      <sz val="8.75"/>
      <color rgb="FF4A4A49"/>
      <name val="Proxima Nova"/>
    </font>
    <font>
      <sz val="7"/>
      <color rgb="FF002755"/>
      <name val="Proxima Nova Semibold"/>
    </font>
    <font>
      <sz val="14"/>
      <color rgb="FF002755"/>
      <name val="Proxima Nova Semibold"/>
    </font>
    <font>
      <sz val="7"/>
      <color rgb="FFFFFFFF"/>
      <name val="Proxima Nova Semibold"/>
    </font>
    <font>
      <i/>
      <sz val="9"/>
      <color rgb="FF4A4A49"/>
      <name val="Proxima Nova Rg"/>
      <family val="3"/>
    </font>
    <font>
      <sz val="11.5"/>
      <color rgb="FFC8A064"/>
      <name val="Proxima Nova Semibold"/>
    </font>
    <font>
      <b/>
      <sz val="7"/>
      <color rgb="FF002659"/>
      <name val="Proxima Nova"/>
    </font>
    <font>
      <sz val="20"/>
      <color rgb="FF002659"/>
      <name val="Proxima Nova Extrabold"/>
    </font>
    <font>
      <sz val="10"/>
      <color rgb="FF000000"/>
      <name val="Proxima Nova Semibold"/>
    </font>
    <font>
      <sz val="9"/>
      <color rgb="FF000000"/>
      <name val="Proxima Nova Lt"/>
      <family val="3"/>
    </font>
    <font>
      <b/>
      <sz val="9"/>
      <color rgb="FFFFFFFF"/>
      <name val="Calibri"/>
      <family val="2"/>
    </font>
    <font>
      <sz val="10"/>
      <name val="Arial"/>
      <family val="2"/>
    </font>
    <font>
      <sz val="10"/>
      <name val="Arial"/>
      <family val="2"/>
    </font>
    <font>
      <sz val="10"/>
      <name val="Arial"/>
      <family val="2"/>
    </font>
    <font>
      <sz val="8"/>
      <name val="Calibri"/>
      <family val="2"/>
    </font>
    <font>
      <sz val="10"/>
      <name val="Calibri"/>
      <family val="2"/>
    </font>
    <font>
      <b/>
      <sz val="10"/>
      <color rgb="FF001D39"/>
      <name val="Calibri"/>
      <family val="2"/>
    </font>
    <font>
      <b/>
      <sz val="8"/>
      <color rgb="FF001D39"/>
      <name val="Calibri"/>
      <family val="2"/>
    </font>
    <font>
      <b/>
      <sz val="9"/>
      <color rgb="FF001D39"/>
      <name val="Calibri"/>
      <family val="2"/>
    </font>
    <font>
      <b/>
      <sz val="8"/>
      <name val="Calibri"/>
      <family val="2"/>
    </font>
    <font>
      <b/>
      <sz val="8"/>
      <color rgb="FF00B398"/>
      <name val="Calibri"/>
      <family val="2"/>
    </font>
    <font>
      <b/>
      <sz val="7.5"/>
      <color rgb="FF001D39"/>
      <name val="Calibri"/>
      <family val="2"/>
    </font>
    <font>
      <sz val="14"/>
      <color rgb="FFC8A064"/>
      <name val="Calibri"/>
      <family val="2"/>
    </font>
    <font>
      <b/>
      <sz val="10"/>
      <name val="Calibri"/>
      <family val="2"/>
    </font>
    <font>
      <sz val="8.75"/>
      <color rgb="FF4A4A49"/>
      <name val="Calibri"/>
      <family val="2"/>
    </font>
    <font>
      <sz val="8"/>
      <color rgb="FF4A4A49"/>
      <name val="Calibri"/>
      <family val="2"/>
    </font>
    <font>
      <sz val="10"/>
      <name val="Calibri"/>
      <family val="2"/>
      <scheme val="major"/>
    </font>
    <font>
      <u/>
      <sz val="8"/>
      <color rgb="FF001D39"/>
      <name val="Calibri"/>
      <family val="2"/>
      <scheme val="major"/>
    </font>
    <font>
      <u/>
      <sz val="8"/>
      <color rgb="FFC8A064"/>
      <name val="Calibri"/>
      <family val="2"/>
    </font>
    <font>
      <u/>
      <sz val="8"/>
      <color rgb="FF001D39"/>
      <name val="Calibri"/>
      <family val="2"/>
    </font>
    <font>
      <b/>
      <sz val="9"/>
      <color rgb="FF001D39"/>
      <name val="Calibri"/>
      <family val="2"/>
      <scheme val="major"/>
    </font>
    <font>
      <sz val="8"/>
      <name val="Calibri"/>
      <family val="2"/>
      <scheme val="major"/>
    </font>
    <font>
      <b/>
      <sz val="10"/>
      <color rgb="FF001D39"/>
      <name val="Calibri"/>
      <family val="2"/>
      <scheme val="major"/>
    </font>
    <font>
      <sz val="9"/>
      <color rgb="FFFF0090"/>
      <name val="Calibri"/>
      <family val="2"/>
      <scheme val="major"/>
    </font>
    <font>
      <b/>
      <sz val="8"/>
      <color rgb="FF001D39"/>
      <name val="Calibri"/>
      <family val="2"/>
      <scheme val="major"/>
    </font>
    <font>
      <sz val="8"/>
      <color rgb="FF4A4A49"/>
      <name val="Calibri"/>
      <family val="2"/>
      <scheme val="major"/>
    </font>
    <font>
      <b/>
      <sz val="8"/>
      <color rgb="FFFFFFFF"/>
      <name val="Calibri"/>
      <family val="2"/>
      <scheme val="major"/>
    </font>
    <font>
      <b/>
      <sz val="8"/>
      <color theme="1" tint="4.9989318521683403E-2"/>
      <name val="Calibri"/>
      <family val="2"/>
      <scheme val="major"/>
    </font>
    <font>
      <sz val="8"/>
      <color theme="7" tint="-0.249977111117893"/>
      <name val="Calibri"/>
      <family val="2"/>
      <scheme val="major"/>
    </font>
    <font>
      <b/>
      <sz val="8"/>
      <color rgb="FF4A4A49"/>
      <name val="Calibri"/>
      <family val="2"/>
      <scheme val="major"/>
    </font>
    <font>
      <sz val="8"/>
      <color theme="7" tint="0.39997558519241921"/>
      <name val="Calibri"/>
      <family val="2"/>
      <scheme val="major"/>
    </font>
    <font>
      <u/>
      <sz val="8"/>
      <color rgb="FF0070C0"/>
      <name val="Calibri"/>
      <family val="2"/>
      <scheme val="major"/>
    </font>
    <font>
      <sz val="8"/>
      <color rgb="FF0070C0"/>
      <name val="Calibri"/>
      <family val="2"/>
      <scheme val="major"/>
    </font>
    <font>
      <sz val="8"/>
      <color rgb="FFFF0090"/>
      <name val="Calibri"/>
      <family val="2"/>
      <scheme val="major"/>
    </font>
    <font>
      <sz val="8"/>
      <color rgb="FF001D39"/>
      <name val="Calibri"/>
      <family val="2"/>
      <scheme val="major"/>
    </font>
    <font>
      <sz val="8"/>
      <color rgb="FFFF0000"/>
      <name val="Calibri"/>
      <family val="2"/>
      <scheme val="major"/>
    </font>
    <font>
      <sz val="8.75"/>
      <color rgb="FFFF0000"/>
      <name val="Calibri"/>
      <family val="2"/>
    </font>
    <font>
      <b/>
      <sz val="8"/>
      <name val="Calibri"/>
      <family val="2"/>
      <scheme val="major"/>
    </font>
    <font>
      <sz val="10"/>
      <color rgb="FFFF0000"/>
      <name val="Calibri"/>
      <family val="2"/>
    </font>
    <font>
      <b/>
      <sz val="9"/>
      <color rgb="FFFFFFFF"/>
      <name val="Calibri"/>
      <family val="2"/>
      <scheme val="major"/>
    </font>
    <font>
      <sz val="14"/>
      <color rgb="FFC8A064"/>
      <name val="Calibri"/>
      <family val="2"/>
      <scheme val="major"/>
    </font>
    <font>
      <sz val="9"/>
      <color rgb="FF000000"/>
      <name val="Calibri"/>
      <family val="2"/>
      <scheme val="major"/>
    </font>
    <font>
      <sz val="8"/>
      <color rgb="FF000000"/>
      <name val="Calibri"/>
      <family val="2"/>
      <scheme val="major"/>
    </font>
    <font>
      <sz val="8"/>
      <color theme="1"/>
      <name val="Calibri"/>
      <family val="2"/>
      <scheme val="major"/>
    </font>
    <font>
      <sz val="10"/>
      <color rgb="FFFF0000"/>
      <name val="Arial"/>
      <family val="2"/>
    </font>
    <font>
      <i/>
      <sz val="8"/>
      <name val="Calibri"/>
      <family val="2"/>
    </font>
    <font>
      <b/>
      <sz val="9"/>
      <color rgb="FF00B398"/>
      <name val="Calibri"/>
      <family val="2"/>
    </font>
    <font>
      <b/>
      <sz val="9"/>
      <color rgb="FF000000"/>
      <name val="Calibri"/>
      <family val="2"/>
      <scheme val="major"/>
    </font>
    <font>
      <b/>
      <sz val="8"/>
      <color rgb="FF000000"/>
      <name val="Calibri"/>
      <family val="2"/>
      <scheme val="major"/>
    </font>
    <font>
      <b/>
      <sz val="9"/>
      <color rgb="FF00B398"/>
      <name val="Calibri"/>
      <family val="2"/>
      <scheme val="major"/>
    </font>
    <font>
      <b/>
      <vertAlign val="subscript"/>
      <sz val="9"/>
      <color rgb="FF001D39"/>
      <name val="Calibri"/>
      <family val="2"/>
      <scheme val="major"/>
    </font>
    <font>
      <vertAlign val="subscript"/>
      <sz val="8"/>
      <color rgb="FF000000"/>
      <name val="Calibri"/>
      <family val="2"/>
      <scheme val="major"/>
    </font>
    <font>
      <b/>
      <sz val="9"/>
      <color rgb="FFF7F5F1"/>
      <name val="Calibri"/>
      <family val="2"/>
      <scheme val="major"/>
    </font>
    <font>
      <i/>
      <sz val="6"/>
      <name val="Calibri"/>
      <family val="2"/>
      <scheme val="major"/>
    </font>
    <font>
      <sz val="11"/>
      <color rgb="FF000000"/>
      <name val="Calibri"/>
      <family val="2"/>
      <scheme val="major"/>
    </font>
    <font>
      <vertAlign val="subscript"/>
      <sz val="9"/>
      <color rgb="FF000000"/>
      <name val="Calibri"/>
      <family val="2"/>
      <scheme val="major"/>
    </font>
    <font>
      <b/>
      <sz val="9"/>
      <color rgb="FFFF0000"/>
      <name val="Calibri"/>
      <family val="2"/>
      <scheme val="major"/>
    </font>
    <font>
      <b/>
      <vertAlign val="superscript"/>
      <sz val="9"/>
      <color rgb="FF001D39"/>
      <name val="Calibri"/>
      <family val="2"/>
      <scheme val="major"/>
    </font>
    <font>
      <b/>
      <strike/>
      <sz val="9"/>
      <color rgb="FF001D39"/>
      <name val="Calibri"/>
      <family val="2"/>
      <scheme val="major"/>
    </font>
    <font>
      <sz val="9"/>
      <color rgb="FF4C4C4E"/>
      <name val="Calibri"/>
      <family val="2"/>
      <scheme val="major"/>
    </font>
    <font>
      <b/>
      <sz val="9"/>
      <color rgb="FF4C4C4E"/>
      <name val="Calibri"/>
      <family val="2"/>
      <scheme val="major"/>
    </font>
    <font>
      <b/>
      <sz val="11"/>
      <color rgb="FF000000"/>
      <name val="Calibri"/>
      <family val="2"/>
      <scheme val="major"/>
    </font>
    <font>
      <sz val="9"/>
      <color rgb="FF242424"/>
      <name val="Calibri"/>
      <family val="2"/>
      <scheme val="major"/>
    </font>
    <font>
      <b/>
      <sz val="8"/>
      <color rgb="FF4C4C4E"/>
      <name val="Calibri"/>
      <family val="2"/>
      <scheme val="major"/>
    </font>
    <font>
      <sz val="10"/>
      <color rgb="FFFF0000"/>
      <name val="Calibri"/>
      <family val="2"/>
      <scheme val="major"/>
    </font>
    <font>
      <b/>
      <sz val="9"/>
      <color rgb="FF00B050"/>
      <name val="Calibri"/>
      <family val="2"/>
      <scheme val="major"/>
    </font>
    <font>
      <sz val="9"/>
      <name val="Calibri"/>
      <family val="2"/>
      <scheme val="major"/>
    </font>
    <font>
      <vertAlign val="subscript"/>
      <sz val="8"/>
      <name val="Calibri"/>
      <family val="2"/>
      <scheme val="major"/>
    </font>
    <font>
      <sz val="7"/>
      <name val="Calibri"/>
      <family val="2"/>
      <scheme val="major"/>
    </font>
    <font>
      <b/>
      <sz val="8"/>
      <color rgb="FF00B398"/>
      <name val="Calibri"/>
      <family val="2"/>
      <scheme val="major"/>
    </font>
    <font>
      <b/>
      <sz val="7.5"/>
      <color rgb="FF001D39"/>
      <name val="Calibri"/>
      <family val="2"/>
      <scheme val="major"/>
    </font>
    <font>
      <b/>
      <sz val="9"/>
      <name val="Calibri"/>
      <family val="2"/>
      <scheme val="major"/>
    </font>
    <font>
      <vertAlign val="superscript"/>
      <sz val="9"/>
      <color rgb="FF000000"/>
      <name val="Calibri"/>
      <family val="2"/>
      <scheme val="major"/>
    </font>
    <font>
      <b/>
      <sz val="9"/>
      <color theme="0"/>
      <name val="Calibri"/>
      <family val="2"/>
      <scheme val="major"/>
    </font>
    <font>
      <sz val="10"/>
      <color theme="0"/>
      <name val="Calibri"/>
      <family val="2"/>
      <scheme val="major"/>
    </font>
    <font>
      <b/>
      <sz val="9"/>
      <color rgb="FF242424"/>
      <name val="Calibri"/>
      <family val="2"/>
      <scheme val="major"/>
    </font>
    <font>
      <sz val="8"/>
      <color rgb="FF242424"/>
      <name val="Calibri"/>
      <family val="2"/>
      <scheme val="major"/>
    </font>
    <font>
      <b/>
      <sz val="8"/>
      <color rgb="FF242424"/>
      <name val="Calibri"/>
      <family val="2"/>
      <scheme val="major"/>
    </font>
    <font>
      <sz val="8"/>
      <color rgb="FF001D39"/>
      <name val="Calibri"/>
      <family val="2"/>
    </font>
    <font>
      <sz val="10"/>
      <color rgb="FF00B398"/>
      <name val="Calibri"/>
      <family val="2"/>
      <scheme val="major"/>
    </font>
    <font>
      <sz val="9"/>
      <color theme="1"/>
      <name val="Calibri"/>
      <family val="2"/>
      <scheme val="major"/>
    </font>
    <font>
      <i/>
      <sz val="8"/>
      <color rgb="FF000000"/>
      <name val="Calibri"/>
      <family val="2"/>
      <scheme val="major"/>
    </font>
    <font>
      <i/>
      <vertAlign val="superscript"/>
      <sz val="8"/>
      <color rgb="FF000000"/>
      <name val="Calibri"/>
      <family val="2"/>
      <scheme val="major"/>
    </font>
    <font>
      <b/>
      <i/>
      <sz val="8"/>
      <color rgb="FF000000"/>
      <name val="Calibri"/>
      <family val="2"/>
      <scheme val="major"/>
    </font>
    <font>
      <i/>
      <u/>
      <sz val="8"/>
      <color rgb="FF0563C1"/>
      <name val="Calibri"/>
      <family val="2"/>
      <scheme val="major"/>
    </font>
    <font>
      <i/>
      <sz val="8"/>
      <name val="Calibri"/>
      <family val="2"/>
      <scheme val="major"/>
    </font>
    <font>
      <i/>
      <sz val="8"/>
      <color rgb="FF242424"/>
      <name val="Calibri"/>
      <family val="2"/>
      <scheme val="major"/>
    </font>
    <font>
      <i/>
      <sz val="10"/>
      <name val="Calibri"/>
      <family val="2"/>
      <scheme val="major"/>
    </font>
    <font>
      <b/>
      <i/>
      <sz val="9"/>
      <color rgb="FF000000"/>
      <name val="Calibri"/>
      <family val="2"/>
      <scheme val="major"/>
    </font>
    <font>
      <i/>
      <sz val="9"/>
      <color rgb="FF000000"/>
      <name val="Calibri"/>
      <family val="2"/>
      <scheme val="major"/>
    </font>
    <font>
      <sz val="8"/>
      <color rgb="FFF4F4F4"/>
      <name val="Calibri"/>
      <family val="2"/>
    </font>
    <font>
      <sz val="11"/>
      <name val="Calibri"/>
      <family val="2"/>
      <scheme val="major"/>
    </font>
    <font>
      <b/>
      <sz val="14"/>
      <color rgb="FF00B398"/>
      <name val="Calibri"/>
      <family val="2"/>
      <scheme val="major"/>
    </font>
    <font>
      <b/>
      <sz val="10"/>
      <name val="Calibri"/>
      <family val="2"/>
      <scheme val="major"/>
    </font>
    <font>
      <sz val="9"/>
      <color rgb="FFC00000"/>
      <name val="Calibri"/>
      <family val="2"/>
      <scheme val="major"/>
    </font>
    <font>
      <b/>
      <sz val="11"/>
      <color rgb="FFFFFFFF"/>
      <name val="Calibri"/>
      <family val="2"/>
      <scheme val="major"/>
    </font>
    <font>
      <sz val="10"/>
      <name val="Wingdings 2"/>
      <family val="1"/>
      <charset val="2"/>
    </font>
    <font>
      <b/>
      <sz val="11"/>
      <color rgb="FF001D39"/>
      <name val="Calibri"/>
      <family val="2"/>
      <scheme val="major"/>
    </font>
    <font>
      <sz val="9"/>
      <color rgb="FF00B398"/>
      <name val="Calibri"/>
      <family val="2"/>
      <scheme val="major"/>
    </font>
    <font>
      <sz val="8"/>
      <color rgb="FFFF0000"/>
      <name val="Calibri"/>
      <family val="2"/>
    </font>
    <font>
      <sz val="9"/>
      <color rgb="FFFF0000"/>
      <name val="Calibri"/>
      <family val="2"/>
      <scheme val="major"/>
    </font>
    <font>
      <b/>
      <sz val="8"/>
      <color rgb="FFF7F5F1"/>
      <name val="Calibri"/>
      <family val="2"/>
      <scheme val="major"/>
    </font>
    <font>
      <sz val="9"/>
      <color theme="0"/>
      <name val="Calibri"/>
      <family val="2"/>
      <scheme val="major"/>
    </font>
    <font>
      <b/>
      <sz val="9"/>
      <color theme="1"/>
      <name val="Calibri"/>
      <family val="2"/>
      <scheme val="major"/>
    </font>
    <font>
      <b/>
      <sz val="8"/>
      <color theme="1"/>
      <name val="Calibri"/>
      <family val="2"/>
      <scheme val="major"/>
    </font>
    <font>
      <sz val="16"/>
      <color rgb="FF00B398"/>
      <name val="Wingdings 2"/>
      <family val="1"/>
      <charset val="2"/>
    </font>
    <font>
      <sz val="16"/>
      <color rgb="FFC8A064"/>
      <name val="Wingdings 2"/>
      <family val="1"/>
      <charset val="2"/>
    </font>
    <font>
      <sz val="16"/>
      <color rgb="FF7F7F7F"/>
      <name val="Wingdings 2"/>
      <family val="1"/>
      <charset val="2"/>
    </font>
    <font>
      <sz val="16"/>
      <color rgb="FF00B398"/>
      <name val="Calibri"/>
      <family val="2"/>
      <scheme val="major"/>
    </font>
    <font>
      <sz val="8"/>
      <color rgb="FF000000"/>
      <name val="Calibri"/>
      <family val="2"/>
      <scheme val="minor"/>
    </font>
    <font>
      <sz val="9"/>
      <name val="Arial"/>
      <family val="2"/>
    </font>
    <font>
      <sz val="8"/>
      <name val="Arial"/>
      <family val="2"/>
    </font>
    <font>
      <b/>
      <sz val="9"/>
      <name val="Arial"/>
      <family val="2"/>
    </font>
    <font>
      <sz val="8"/>
      <color theme="1"/>
      <name val="Calibri"/>
      <family val="2"/>
    </font>
    <font>
      <sz val="10"/>
      <color rgb="FF000000"/>
      <name val="Arial"/>
      <family val="2"/>
    </font>
    <font>
      <b/>
      <sz val="10"/>
      <color rgb="FFFF0000"/>
      <name val="Arial"/>
      <family val="2"/>
    </font>
    <font>
      <i/>
      <vertAlign val="superscript"/>
      <sz val="8"/>
      <color rgb="FF000000"/>
      <name val="Calibri"/>
      <family val="2"/>
    </font>
    <font>
      <i/>
      <sz val="8"/>
      <color rgb="FF000000"/>
      <name val="Calibri"/>
      <family val="2"/>
    </font>
    <font>
      <sz val="10"/>
      <name val="Aptos Narrow"/>
      <family val="2"/>
    </font>
    <font>
      <b/>
      <sz val="8"/>
      <name val="Aptos Narrow"/>
      <family val="2"/>
    </font>
    <font>
      <sz val="8"/>
      <name val="Aptos Narrow"/>
      <family val="2"/>
    </font>
    <font>
      <b/>
      <sz val="8"/>
      <color rgb="FF000000"/>
      <name val="Calibri"/>
      <family val="2"/>
    </font>
    <font>
      <sz val="8"/>
      <color rgb="FF000000"/>
      <name val="Calibri"/>
      <family val="2"/>
    </font>
    <font>
      <b/>
      <vertAlign val="superscript"/>
      <sz val="9"/>
      <color rgb="FFFF0000"/>
      <name val="Aptos Narrow"/>
      <family val="2"/>
    </font>
    <font>
      <sz val="10"/>
      <color theme="3" tint="0.499984740745262"/>
      <name val="Calibri"/>
      <family val="2"/>
      <scheme val="major"/>
    </font>
    <font>
      <sz val="10"/>
      <color rgb="FF00B398"/>
      <name val="Arial"/>
      <family val="2"/>
    </font>
    <font>
      <sz val="8"/>
      <color rgb="FFC8A064"/>
      <name val="Calibri"/>
      <family val="2"/>
      <scheme val="major"/>
    </font>
    <font>
      <sz val="8"/>
      <color rgb="FFC8A064"/>
      <name val="Proxima Nova"/>
    </font>
    <font>
      <sz val="8"/>
      <name val="Calibri"/>
      <family val="1"/>
      <scheme val="major"/>
    </font>
    <font>
      <sz val="8"/>
      <color rgb="FF000000"/>
      <name val="Calibri"/>
      <family val="1"/>
      <scheme val="major"/>
    </font>
    <font>
      <b/>
      <vertAlign val="subscript"/>
      <sz val="8"/>
      <color rgb="FF000000"/>
      <name val="Calibri"/>
      <family val="2"/>
      <scheme val="major"/>
    </font>
    <font>
      <b/>
      <sz val="8"/>
      <name val="Calibri"/>
      <family val="1"/>
      <scheme val="major"/>
    </font>
    <font>
      <i/>
      <sz val="8"/>
      <name val="Calibri"/>
      <family val="1"/>
      <scheme val="major"/>
    </font>
    <font>
      <sz val="16"/>
      <color rgb="FFFFFF00"/>
      <name val="Calibri"/>
      <family val="2"/>
      <scheme val="major"/>
    </font>
    <font>
      <b/>
      <i/>
      <sz val="8"/>
      <color rgb="FFFF0000"/>
      <name val="Calibri"/>
      <family val="2"/>
      <scheme val="major"/>
    </font>
    <font>
      <i/>
      <sz val="8"/>
      <color rgb="FFFF0000"/>
      <name val="Calibri"/>
      <family val="2"/>
      <scheme val="major"/>
    </font>
    <font>
      <b/>
      <sz val="8"/>
      <color rgb="FF001D39"/>
      <name val="Aptos Narrow"/>
      <family val="2"/>
    </font>
    <font>
      <b/>
      <sz val="9"/>
      <color rgb="FF001D39"/>
      <name val="Aptos Narrow"/>
      <family val="2"/>
    </font>
    <font>
      <sz val="8"/>
      <color rgb="FF4A4A49"/>
      <name val="Calibri"/>
      <family val="2"/>
      <scheme val="major"/>
    </font>
    <font>
      <b/>
      <sz val="9"/>
      <color rgb="FF000000"/>
      <name val="Calibri"/>
      <family val="2"/>
      <scheme val="major"/>
    </font>
    <font>
      <sz val="8"/>
      <color rgb="FF000000"/>
      <name val="Calibri"/>
      <family val="2"/>
      <scheme val="major"/>
    </font>
    <font>
      <b/>
      <sz val="9"/>
      <color rgb="FF001D39"/>
      <name val="Calibri"/>
      <family val="2"/>
    </font>
    <font>
      <b/>
      <sz val="9"/>
      <color rgb="FFFF0000"/>
      <name val="Calibri"/>
      <family val="2"/>
    </font>
    <font>
      <b/>
      <sz val="9"/>
      <color rgb="FF000000"/>
      <name val="Calibri"/>
      <family val="2"/>
    </font>
    <font>
      <b/>
      <sz val="9"/>
      <color theme="1"/>
      <name val="Calibri"/>
      <family val="2"/>
    </font>
    <font>
      <sz val="8"/>
      <name val="Calibri"/>
      <family val="2"/>
    </font>
    <font>
      <i/>
      <sz val="8"/>
      <color rgb="FF000000"/>
      <name val="Calibri"/>
      <family val="2"/>
      <scheme val="major"/>
    </font>
    <font>
      <i/>
      <sz val="8"/>
      <color rgb="FF000000"/>
      <name val="Calibri"/>
      <family val="2"/>
    </font>
    <font>
      <b/>
      <sz val="9"/>
      <name val="Calibri"/>
      <family val="2"/>
    </font>
    <font>
      <i/>
      <sz val="11"/>
      <color theme="1"/>
      <name val="Arial"/>
      <family val="2"/>
    </font>
    <font>
      <i/>
      <sz val="8"/>
      <color rgb="FF001D39"/>
      <name val="Aptos Narrow"/>
      <family val="2"/>
    </font>
    <font>
      <i/>
      <sz val="8.8000000000000007"/>
      <color rgb="FF001D39"/>
      <name val="Calibri"/>
      <family val="2"/>
    </font>
    <font>
      <vertAlign val="superscript"/>
      <sz val="8"/>
      <color rgb="FF000000"/>
      <name val="Calibri"/>
      <family val="2"/>
    </font>
    <font>
      <b/>
      <sz val="8"/>
      <color rgb="FF001D39"/>
      <name val="Calibri"/>
      <family val="2"/>
    </font>
    <font>
      <sz val="8"/>
      <color rgb="FF001D39"/>
      <name val="Calibri"/>
      <family val="2"/>
    </font>
    <font>
      <vertAlign val="superscript"/>
      <sz val="8"/>
      <color rgb="FF000000"/>
      <name val="Calibri"/>
      <family val="2"/>
      <scheme val="major"/>
    </font>
    <font>
      <b/>
      <vertAlign val="superscript"/>
      <sz val="9"/>
      <color rgb="FFFFFFFF"/>
      <name val="Calibri"/>
      <family val="2"/>
      <scheme val="major"/>
    </font>
    <font>
      <b/>
      <sz val="8"/>
      <color rgb="FF001D39"/>
      <name val="Calibri"/>
      <family val="2"/>
      <scheme val="minor"/>
    </font>
    <font>
      <sz val="8"/>
      <name val="Calibri"/>
      <family val="2"/>
      <scheme val="minor"/>
    </font>
    <font>
      <b/>
      <sz val="8"/>
      <color rgb="FF000000"/>
      <name val="Aptos Narrow"/>
      <family val="2"/>
    </font>
    <font>
      <b/>
      <vertAlign val="superscript"/>
      <sz val="8"/>
      <color rgb="FF00B398"/>
      <name val="Calibri"/>
      <family val="2"/>
      <scheme val="major"/>
    </font>
    <font>
      <b/>
      <vertAlign val="superscript"/>
      <sz val="9"/>
      <color rgb="FF000000"/>
      <name val="Calibri"/>
      <family val="2"/>
      <scheme val="major"/>
    </font>
    <font>
      <sz val="10"/>
      <name val="Calibri"/>
      <family val="2"/>
      <scheme val="minor"/>
    </font>
    <font>
      <sz val="10"/>
      <color rgb="FFFF0000"/>
      <name val="Calibri"/>
      <family val="2"/>
      <scheme val="minor"/>
    </font>
    <font>
      <u/>
      <sz val="8"/>
      <color rgb="FF001D39"/>
      <name val="Calibri"/>
      <family val="2"/>
      <scheme val="minor"/>
    </font>
    <font>
      <sz val="8"/>
      <color rgb="FF001D39"/>
      <name val="Calibri"/>
      <family val="2"/>
      <scheme val="minor"/>
    </font>
    <font>
      <b/>
      <sz val="11"/>
      <color rgb="FF001D39"/>
      <name val="Calibri"/>
      <family val="2"/>
    </font>
    <font>
      <sz val="8.8000000000000007"/>
      <color rgb="FF000000"/>
      <name val="Calibri"/>
      <family val="2"/>
    </font>
    <font>
      <sz val="8.8000000000000007"/>
      <color theme="1"/>
      <name val="Calibri"/>
      <family val="2"/>
    </font>
    <font>
      <sz val="8"/>
      <color rgb="FF000000"/>
      <name val="Aptos Narrow"/>
      <family val="2"/>
    </font>
  </fonts>
  <fills count="20">
    <fill>
      <patternFill patternType="none"/>
    </fill>
    <fill>
      <patternFill patternType="gray125"/>
    </fill>
    <fill>
      <patternFill patternType="solid">
        <fgColor rgb="FFFFFFFF"/>
        <bgColor indexed="64"/>
      </patternFill>
    </fill>
    <fill>
      <patternFill patternType="solid">
        <fgColor rgb="FF4F74AE"/>
        <bgColor indexed="64"/>
      </patternFill>
    </fill>
    <fill>
      <patternFill patternType="solid">
        <fgColor rgb="FF23559F"/>
        <bgColor indexed="64"/>
      </patternFill>
    </fill>
    <fill>
      <patternFill patternType="solid">
        <fgColor rgb="FFD9E2EE"/>
        <bgColor indexed="64"/>
      </patternFill>
    </fill>
    <fill>
      <patternFill patternType="solid">
        <fgColor rgb="FF002F66"/>
        <bgColor indexed="64"/>
      </patternFill>
    </fill>
    <fill>
      <patternFill patternType="solid">
        <fgColor rgb="FFFFFF00"/>
        <bgColor indexed="64"/>
      </patternFill>
    </fill>
    <fill>
      <patternFill patternType="solid">
        <fgColor rgb="FFFF0000"/>
        <bgColor indexed="64"/>
      </patternFill>
    </fill>
    <fill>
      <patternFill patternType="solid">
        <fgColor rgb="FF44546A"/>
        <bgColor indexed="64"/>
      </patternFill>
    </fill>
    <fill>
      <patternFill patternType="solid">
        <fgColor rgb="FF92D050"/>
        <bgColor indexed="64"/>
      </patternFill>
    </fill>
    <fill>
      <patternFill patternType="solid">
        <fgColor theme="0"/>
        <bgColor indexed="64"/>
      </patternFill>
    </fill>
    <fill>
      <patternFill patternType="solid">
        <fgColor rgb="FFF4F4F4"/>
        <bgColor indexed="64"/>
      </patternFill>
    </fill>
    <fill>
      <patternFill patternType="solid">
        <fgColor rgb="FFE3E3E2"/>
        <bgColor indexed="64"/>
      </patternFill>
    </fill>
    <fill>
      <patternFill patternType="solid">
        <fgColor rgb="FFF8F3EB"/>
        <bgColor indexed="64"/>
      </patternFill>
    </fill>
    <fill>
      <patternFill patternType="solid">
        <fgColor rgb="FF001D39"/>
        <bgColor indexed="64"/>
      </patternFill>
    </fill>
    <fill>
      <patternFill patternType="solid">
        <fgColor rgb="FFD8BC96"/>
        <bgColor indexed="64"/>
      </patternFill>
    </fill>
    <fill>
      <patternFill patternType="solid">
        <fgColor rgb="FFC8A064"/>
        <bgColor indexed="64"/>
      </patternFill>
    </fill>
    <fill>
      <patternFill patternType="solid">
        <fgColor theme="0" tint="-4.9989318521683403E-2"/>
        <bgColor indexed="64"/>
      </patternFill>
    </fill>
    <fill>
      <patternFill patternType="solid">
        <fgColor rgb="FFFFFFFF"/>
        <bgColor rgb="FF000000"/>
      </patternFill>
    </fill>
  </fills>
  <borders count="117">
    <border>
      <left/>
      <right/>
      <top/>
      <bottom/>
      <diagonal/>
    </border>
    <border>
      <left/>
      <right style="thin">
        <color rgb="FF000000"/>
      </right>
      <top/>
      <bottom/>
      <diagonal/>
    </border>
    <border>
      <left style="thin">
        <color rgb="FF000000"/>
      </left>
      <right style="thin">
        <color rgb="FF000000"/>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4C4C4E"/>
      </top>
      <bottom style="medium">
        <color rgb="FF4C4C4E"/>
      </bottom>
      <diagonal/>
    </border>
    <border>
      <left/>
      <right/>
      <top style="medium">
        <color rgb="FF4C4C4E"/>
      </top>
      <bottom/>
      <diagonal/>
    </border>
    <border>
      <left/>
      <right/>
      <top/>
      <bottom style="thin">
        <color rgb="FF4C4C4E"/>
      </bottom>
      <diagonal/>
    </border>
    <border>
      <left/>
      <right/>
      <top style="medium">
        <color rgb="FF4C4C4E"/>
      </top>
      <bottom style="medium">
        <color rgb="FF4C4C4E"/>
      </bottom>
      <diagonal/>
    </border>
    <border>
      <left/>
      <right/>
      <top/>
      <bottom style="medium">
        <color rgb="FF4C4C4E"/>
      </bottom>
      <diagonal/>
    </border>
    <border>
      <left/>
      <right/>
      <top style="medium">
        <color rgb="FF4C4C4E"/>
      </top>
      <bottom style="thin">
        <color rgb="FF4C4C4E"/>
      </bottom>
      <diagonal/>
    </border>
    <border>
      <left/>
      <right/>
      <top style="thin">
        <color rgb="FF4C4C4E"/>
      </top>
      <bottom/>
      <diagonal/>
    </border>
    <border>
      <left/>
      <right/>
      <top/>
      <bottom style="thin">
        <color rgb="FFE3E3E2"/>
      </bottom>
      <diagonal/>
    </border>
    <border>
      <left/>
      <right style="thin">
        <color rgb="FFE3E3E2"/>
      </right>
      <top/>
      <bottom/>
      <diagonal/>
    </border>
    <border>
      <left style="thin">
        <color rgb="FFE3E3E2"/>
      </left>
      <right style="thin">
        <color rgb="FFE3E3E2"/>
      </right>
      <top style="thin">
        <color rgb="FFE3E3E2"/>
      </top>
      <bottom style="thin">
        <color rgb="FFE3E3E2"/>
      </bottom>
      <diagonal/>
    </border>
    <border>
      <left/>
      <right/>
      <top/>
      <bottom style="thin">
        <color rgb="FF00B398"/>
      </bottom>
      <diagonal/>
    </border>
    <border>
      <left/>
      <right style="thin">
        <color rgb="FF00B398"/>
      </right>
      <top/>
      <bottom/>
      <diagonal/>
    </border>
    <border>
      <left/>
      <right style="thin">
        <color rgb="FF00B398"/>
      </right>
      <top/>
      <bottom style="thin">
        <color rgb="FF00B398"/>
      </bottom>
      <diagonal/>
    </border>
    <border>
      <left style="thin">
        <color rgb="FF00B398"/>
      </left>
      <right style="thin">
        <color rgb="FF00B398"/>
      </right>
      <top/>
      <bottom style="thin">
        <color rgb="FF00B398"/>
      </bottom>
      <diagonal/>
    </border>
    <border>
      <left/>
      <right/>
      <top style="thin">
        <color rgb="FF00B398"/>
      </top>
      <bottom style="thin">
        <color rgb="FF00B398"/>
      </bottom>
      <diagonal/>
    </border>
    <border>
      <left/>
      <right/>
      <top style="thin">
        <color rgb="FF00B398"/>
      </top>
      <bottom style="thin">
        <color rgb="FFE3E3E2"/>
      </bottom>
      <diagonal/>
    </border>
    <border>
      <left/>
      <right/>
      <top style="thin">
        <color rgb="FFE3E3E2"/>
      </top>
      <bottom style="thin">
        <color rgb="FFE3E3E2"/>
      </bottom>
      <diagonal/>
    </border>
    <border>
      <left style="thin">
        <color rgb="FFE3E3E2"/>
      </left>
      <right/>
      <top style="thin">
        <color rgb="FF00B398"/>
      </top>
      <bottom style="thin">
        <color rgb="FFE3E3E2"/>
      </bottom>
      <diagonal/>
    </border>
    <border>
      <left style="thin">
        <color rgb="FFE3E3E2"/>
      </left>
      <right/>
      <top style="thin">
        <color rgb="FF00B398"/>
      </top>
      <bottom style="thin">
        <color rgb="FF00B398"/>
      </bottom>
      <diagonal/>
    </border>
    <border>
      <left style="thin">
        <color rgb="FFE3E3E2"/>
      </left>
      <right/>
      <top style="thin">
        <color rgb="FFE3E3E2"/>
      </top>
      <bottom style="thin">
        <color rgb="FFE3E3E2"/>
      </bottom>
      <diagonal/>
    </border>
    <border>
      <left style="thin">
        <color rgb="FFE3E3E2"/>
      </left>
      <right/>
      <top/>
      <bottom style="thin">
        <color rgb="FFE3E3E2"/>
      </bottom>
      <diagonal/>
    </border>
    <border>
      <left/>
      <right style="thin">
        <color rgb="FFE3E3E2"/>
      </right>
      <top style="thin">
        <color rgb="FF00B398"/>
      </top>
      <bottom/>
      <diagonal/>
    </border>
    <border>
      <left/>
      <right style="thin">
        <color rgb="FFE3E3E2"/>
      </right>
      <top style="thin">
        <color rgb="FF00B398"/>
      </top>
      <bottom style="thin">
        <color rgb="FF00B398"/>
      </bottom>
      <diagonal/>
    </border>
    <border>
      <left/>
      <right style="thin">
        <color rgb="FFE3E3E2"/>
      </right>
      <top style="thin">
        <color rgb="FF00B398"/>
      </top>
      <bottom style="thin">
        <color rgb="FFE3E3E2"/>
      </bottom>
      <diagonal/>
    </border>
    <border>
      <left/>
      <right style="thin">
        <color rgb="FFE3E3E2"/>
      </right>
      <top style="thin">
        <color rgb="FFE3E3E2"/>
      </top>
      <bottom style="thin">
        <color rgb="FFE3E3E2"/>
      </bottom>
      <diagonal/>
    </border>
    <border>
      <left style="thin">
        <color rgb="FFE3E3E2"/>
      </left>
      <right style="thin">
        <color rgb="FFE3E3E2"/>
      </right>
      <top style="thin">
        <color rgb="FF00B398"/>
      </top>
      <bottom style="thin">
        <color rgb="FFE3E3E2"/>
      </bottom>
      <diagonal/>
    </border>
    <border>
      <left style="thin">
        <color rgb="FFE3E3E2"/>
      </left>
      <right style="thin">
        <color rgb="FFE3E3E2"/>
      </right>
      <top style="thin">
        <color rgb="FF00B398"/>
      </top>
      <bottom style="thin">
        <color rgb="FF00B398"/>
      </bottom>
      <diagonal/>
    </border>
    <border>
      <left/>
      <right style="thin">
        <color rgb="FF00B398"/>
      </right>
      <top/>
      <bottom style="thin">
        <color rgb="FFE3E3E2"/>
      </bottom>
      <diagonal/>
    </border>
    <border>
      <left/>
      <right style="thin">
        <color rgb="FF00B398"/>
      </right>
      <top style="thin">
        <color rgb="FFE3E3E2"/>
      </top>
      <bottom style="thin">
        <color rgb="FFE3E3E2"/>
      </bottom>
      <diagonal/>
    </border>
    <border>
      <left style="thin">
        <color rgb="FF00B398"/>
      </left>
      <right/>
      <top style="thin">
        <color rgb="FFE3E3E2"/>
      </top>
      <bottom style="thin">
        <color rgb="FFE3E3E2"/>
      </bottom>
      <diagonal/>
    </border>
    <border>
      <left/>
      <right/>
      <top style="thin">
        <color rgb="FFE3E3E2"/>
      </top>
      <bottom/>
      <diagonal/>
    </border>
    <border>
      <left style="thin">
        <color rgb="FFE3E3E2"/>
      </left>
      <right/>
      <top style="thin">
        <color rgb="FFE3E3E2"/>
      </top>
      <bottom/>
      <diagonal/>
    </border>
    <border>
      <left/>
      <right style="thin">
        <color rgb="FFE3E3E2"/>
      </right>
      <top style="thin">
        <color rgb="FFE3E3E2"/>
      </top>
      <bottom/>
      <diagonal/>
    </border>
    <border>
      <left style="thin">
        <color rgb="FFE3E3E2"/>
      </left>
      <right/>
      <top/>
      <bottom/>
      <diagonal/>
    </border>
    <border>
      <left/>
      <right style="thin">
        <color rgb="FFE3E3E2"/>
      </right>
      <top/>
      <bottom style="thin">
        <color rgb="FFE3E3E2"/>
      </bottom>
      <diagonal/>
    </border>
    <border>
      <left style="thin">
        <color rgb="FF00B398"/>
      </left>
      <right style="thin">
        <color rgb="FF00B398"/>
      </right>
      <top style="thin">
        <color rgb="FF00B398"/>
      </top>
      <bottom style="thin">
        <color rgb="FF00B398"/>
      </bottom>
      <diagonal/>
    </border>
    <border>
      <left style="thin">
        <color rgb="FF00B398"/>
      </left>
      <right/>
      <top style="thin">
        <color rgb="FF00B398"/>
      </top>
      <bottom/>
      <diagonal/>
    </border>
    <border>
      <left/>
      <right style="thin">
        <color rgb="FF00B398"/>
      </right>
      <top style="thin">
        <color rgb="FF00B398"/>
      </top>
      <bottom/>
      <diagonal/>
    </border>
    <border>
      <left style="thin">
        <color rgb="FF00B398"/>
      </left>
      <right/>
      <top/>
      <bottom/>
      <diagonal/>
    </border>
    <border>
      <left style="thin">
        <color rgb="FF00B398"/>
      </left>
      <right/>
      <top/>
      <bottom style="thin">
        <color rgb="FF00B398"/>
      </bottom>
      <diagonal/>
    </border>
    <border>
      <left style="thin">
        <color rgb="FF00B398"/>
      </left>
      <right/>
      <top/>
      <bottom style="thin">
        <color rgb="FFE3E3E2"/>
      </bottom>
      <diagonal/>
    </border>
    <border>
      <left style="thin">
        <color rgb="FF00B398"/>
      </left>
      <right/>
      <top style="thin">
        <color rgb="FF00B398"/>
      </top>
      <bottom style="thin">
        <color rgb="FFE3E3E2"/>
      </bottom>
      <diagonal/>
    </border>
    <border>
      <left/>
      <right style="thin">
        <color rgb="FF00B398"/>
      </right>
      <top style="thin">
        <color rgb="FF00B398"/>
      </top>
      <bottom style="thin">
        <color rgb="FFE3E3E2"/>
      </bottom>
      <diagonal/>
    </border>
    <border>
      <left style="thin">
        <color rgb="FFE3E3E2"/>
      </left>
      <right/>
      <top/>
      <bottom style="thin">
        <color rgb="FF00B398"/>
      </bottom>
      <diagonal/>
    </border>
    <border>
      <left style="thin">
        <color rgb="FFE3E3E2"/>
      </left>
      <right style="thin">
        <color rgb="FFE3E3E2"/>
      </right>
      <top/>
      <bottom/>
      <diagonal/>
    </border>
    <border>
      <left/>
      <right style="thin">
        <color rgb="FFE3E3E2"/>
      </right>
      <top/>
      <bottom style="thin">
        <color rgb="FF00B398"/>
      </bottom>
      <diagonal/>
    </border>
    <border>
      <left style="thin">
        <color rgb="FF00B398"/>
      </left>
      <right/>
      <top style="thin">
        <color rgb="FFE3E3E2"/>
      </top>
      <bottom/>
      <diagonal/>
    </border>
    <border>
      <left/>
      <right style="thin">
        <color rgb="FF00B398"/>
      </right>
      <top style="thin">
        <color rgb="FFE3E3E2"/>
      </top>
      <bottom/>
      <diagonal/>
    </border>
    <border>
      <left style="thin">
        <color rgb="FF00B398"/>
      </left>
      <right style="thin">
        <color rgb="FF00B398"/>
      </right>
      <top/>
      <bottom style="thin">
        <color rgb="FFE3E3E2"/>
      </bottom>
      <diagonal/>
    </border>
    <border>
      <left style="thin">
        <color rgb="FF000000"/>
      </left>
      <right style="thin">
        <color rgb="FFE3E3E2"/>
      </right>
      <top/>
      <bottom style="thin">
        <color rgb="FF000000"/>
      </bottom>
      <diagonal/>
    </border>
    <border>
      <left style="thin">
        <color rgb="FFE3E3E2"/>
      </left>
      <right/>
      <top/>
      <bottom style="thin">
        <color rgb="FF000000"/>
      </bottom>
      <diagonal/>
    </border>
    <border>
      <left style="thin">
        <color rgb="FF000000"/>
      </left>
      <right style="thin">
        <color rgb="FFE3E3E2"/>
      </right>
      <top style="thin">
        <color rgb="FF000000"/>
      </top>
      <bottom style="thin">
        <color rgb="FF000000"/>
      </bottom>
      <diagonal/>
    </border>
    <border>
      <left style="thin">
        <color rgb="FFE3E3E2"/>
      </left>
      <right/>
      <top style="thin">
        <color rgb="FF000000"/>
      </top>
      <bottom style="thin">
        <color rgb="FF000000"/>
      </bottom>
      <diagonal/>
    </border>
    <border>
      <left style="thin">
        <color rgb="FFE3E3E2"/>
      </left>
      <right/>
      <top style="thin">
        <color rgb="FF000000"/>
      </top>
      <bottom style="thin">
        <color rgb="FFE3E3E2"/>
      </bottom>
      <diagonal/>
    </border>
    <border>
      <left/>
      <right/>
      <top style="thin">
        <color rgb="FF000000"/>
      </top>
      <bottom style="thin">
        <color rgb="FFE3E3E2"/>
      </bottom>
      <diagonal/>
    </border>
    <border>
      <left/>
      <right style="thin">
        <color rgb="FF000000"/>
      </right>
      <top style="thin">
        <color rgb="FF000000"/>
      </top>
      <bottom style="thin">
        <color rgb="FFE3E3E2"/>
      </bottom>
      <diagonal/>
    </border>
    <border>
      <left style="thin">
        <color rgb="FF000000"/>
      </left>
      <right style="thin">
        <color rgb="FF000000"/>
      </right>
      <top style="thin">
        <color rgb="FF000000"/>
      </top>
      <bottom style="thin">
        <color rgb="FFE3E3E2"/>
      </bottom>
      <diagonal/>
    </border>
    <border>
      <left style="thin">
        <color rgb="FF000000"/>
      </left>
      <right style="thin">
        <color rgb="FFE3E3E2"/>
      </right>
      <top style="thin">
        <color rgb="FF000000"/>
      </top>
      <bottom style="thin">
        <color rgb="FFE3E3E2"/>
      </bottom>
      <diagonal/>
    </border>
    <border>
      <left style="thin">
        <color rgb="FF00B398"/>
      </left>
      <right style="thin">
        <color rgb="FF00B398"/>
      </right>
      <top/>
      <bottom/>
      <diagonal/>
    </border>
    <border>
      <left style="thin">
        <color rgb="FF00B398"/>
      </left>
      <right style="thin">
        <color rgb="FF00B398"/>
      </right>
      <top style="thin">
        <color rgb="FF00B398"/>
      </top>
      <bottom/>
      <diagonal/>
    </border>
    <border>
      <left/>
      <right/>
      <top style="thin">
        <color rgb="FF00B398"/>
      </top>
      <bottom/>
      <diagonal/>
    </border>
    <border>
      <left style="thin">
        <color rgb="FFE3E3E2"/>
      </left>
      <right style="thin">
        <color rgb="FFE3E3E2"/>
      </right>
      <top style="thin">
        <color rgb="FF00B398"/>
      </top>
      <bottom/>
      <diagonal/>
    </border>
    <border>
      <left style="thin">
        <color rgb="FFE3E3E2"/>
      </left>
      <right style="thin">
        <color rgb="FFE3E3E2"/>
      </right>
      <top/>
      <bottom style="thin">
        <color rgb="FFE3E3E2"/>
      </bottom>
      <diagonal/>
    </border>
    <border>
      <left style="thin">
        <color rgb="FFE3E3E2"/>
      </left>
      <right/>
      <top style="thin">
        <color rgb="FF00B398"/>
      </top>
      <bottom/>
      <diagonal/>
    </border>
    <border>
      <left/>
      <right style="thin">
        <color rgb="FFE3E3E2"/>
      </right>
      <top style="thin">
        <color rgb="FFE3E3E2"/>
      </top>
      <bottom style="thin">
        <color rgb="FF00B398"/>
      </bottom>
      <diagonal/>
    </border>
    <border>
      <left style="thin">
        <color rgb="FFE3E3E2"/>
      </left>
      <right style="thin">
        <color rgb="FFE3E3E2"/>
      </right>
      <top style="thin">
        <color rgb="FFE3E3E2"/>
      </top>
      <bottom/>
      <diagonal/>
    </border>
    <border>
      <left/>
      <right/>
      <top style="thin">
        <color rgb="FFE3E3E2"/>
      </top>
      <bottom style="thin">
        <color rgb="FF00B398"/>
      </bottom>
      <diagonal/>
    </border>
    <border>
      <left style="thin">
        <color rgb="FFE3E3E2"/>
      </left>
      <right style="thin">
        <color rgb="FFE3E3E2"/>
      </right>
      <top style="thin">
        <color rgb="FFE3E3E2"/>
      </top>
      <bottom style="thin">
        <color rgb="FF00B398"/>
      </bottom>
      <diagonal/>
    </border>
    <border>
      <left style="thin">
        <color rgb="FF00B398"/>
      </left>
      <right style="thin">
        <color rgb="FF00B398"/>
      </right>
      <top style="thin">
        <color rgb="FF00B398"/>
      </top>
      <bottom style="thin">
        <color rgb="FFE3E3E2"/>
      </bottom>
      <diagonal/>
    </border>
    <border>
      <left style="thin">
        <color rgb="FFE3E3E2"/>
      </left>
      <right style="thin">
        <color rgb="FFE3E3E2"/>
      </right>
      <top/>
      <bottom style="thin">
        <color rgb="FF00B398"/>
      </bottom>
      <diagonal/>
    </border>
    <border>
      <left style="thin">
        <color rgb="FF00B398"/>
      </left>
      <right/>
      <top style="thin">
        <color rgb="FF00B398"/>
      </top>
      <bottom style="thin">
        <color rgb="FF00B398"/>
      </bottom>
      <diagonal/>
    </border>
    <border>
      <left/>
      <right style="thin">
        <color rgb="FF00B398"/>
      </right>
      <top style="thin">
        <color rgb="FF00B398"/>
      </top>
      <bottom style="thin">
        <color rgb="FF00B398"/>
      </bottom>
      <diagonal/>
    </border>
    <border>
      <left style="thin">
        <color rgb="FF00B398"/>
      </left>
      <right style="thin">
        <color rgb="FFE3E3E2"/>
      </right>
      <top style="thin">
        <color rgb="FFE3E3E2"/>
      </top>
      <bottom style="thin">
        <color rgb="FF00B398"/>
      </bottom>
      <diagonal/>
    </border>
    <border>
      <left style="thin">
        <color rgb="FF00B398"/>
      </left>
      <right style="thin">
        <color rgb="FFE3E3E2"/>
      </right>
      <top style="thin">
        <color rgb="FFE3E3E2"/>
      </top>
      <bottom style="thin">
        <color rgb="FFE3E3E2"/>
      </bottom>
      <diagonal/>
    </border>
    <border>
      <left style="thin">
        <color rgb="FF00B398"/>
      </left>
      <right style="thin">
        <color rgb="FFE3E3E2"/>
      </right>
      <top style="thin">
        <color rgb="FF00B398"/>
      </top>
      <bottom style="thin">
        <color rgb="FF00B398"/>
      </bottom>
      <diagonal/>
    </border>
    <border>
      <left style="thin">
        <color rgb="FF00B398"/>
      </left>
      <right style="thin">
        <color rgb="FFE3E3E2"/>
      </right>
      <top/>
      <bottom/>
      <diagonal/>
    </border>
    <border>
      <left style="thin">
        <color rgb="FFE3E3E2"/>
      </left>
      <right style="thin">
        <color rgb="FF00B398"/>
      </right>
      <top/>
      <bottom/>
      <diagonal/>
    </border>
    <border>
      <left style="thin">
        <color rgb="FF00B398"/>
      </left>
      <right style="thin">
        <color rgb="FFE3E3E2"/>
      </right>
      <top/>
      <bottom style="thin">
        <color rgb="FFE3E3E2"/>
      </bottom>
      <diagonal/>
    </border>
    <border>
      <left/>
      <right style="thin">
        <color rgb="FF00B398"/>
      </right>
      <top style="thin">
        <color rgb="FFE3E3E2"/>
      </top>
      <bottom style="thin">
        <color rgb="FF00B398"/>
      </bottom>
      <diagonal/>
    </border>
    <border>
      <left style="thin">
        <color rgb="FFE3E3E2"/>
      </left>
      <right style="thin">
        <color rgb="FF00B398"/>
      </right>
      <top style="thin">
        <color rgb="FF00B398"/>
      </top>
      <bottom style="thin">
        <color rgb="FF00B398"/>
      </bottom>
      <diagonal/>
    </border>
    <border>
      <left style="thin">
        <color rgb="FFE3E3E2"/>
      </left>
      <right style="thin">
        <color rgb="FF00B398"/>
      </right>
      <top style="thin">
        <color rgb="FFE3E3E2"/>
      </top>
      <bottom style="thin">
        <color rgb="FFE3E3E2"/>
      </bottom>
      <diagonal/>
    </border>
    <border>
      <left style="thin">
        <color rgb="FFE3E3E2"/>
      </left>
      <right style="thin">
        <color rgb="FF00B398"/>
      </right>
      <top style="thin">
        <color rgb="FF00B398"/>
      </top>
      <bottom style="thin">
        <color rgb="FFE3E3E2"/>
      </bottom>
      <diagonal/>
    </border>
    <border>
      <left style="thin">
        <color rgb="FFE3E3E2"/>
      </left>
      <right style="thin">
        <color rgb="FF00B398"/>
      </right>
      <top style="thin">
        <color rgb="FF00B398"/>
      </top>
      <bottom/>
      <diagonal/>
    </border>
    <border>
      <left style="thin">
        <color rgb="FFE3E3E2"/>
      </left>
      <right style="thin">
        <color rgb="FF00B398"/>
      </right>
      <top/>
      <bottom style="thin">
        <color rgb="FFE3E3E2"/>
      </bottom>
      <diagonal/>
    </border>
    <border>
      <left/>
      <right style="thin">
        <color rgb="FF00B398"/>
      </right>
      <top style="thin">
        <color rgb="FFBDD7EE"/>
      </top>
      <bottom/>
      <diagonal/>
    </border>
    <border>
      <left/>
      <right style="thick">
        <color theme="0"/>
      </right>
      <top/>
      <bottom style="thin">
        <color rgb="FF00B398"/>
      </bottom>
      <diagonal/>
    </border>
    <border>
      <left style="thick">
        <color theme="0"/>
      </left>
      <right/>
      <top/>
      <bottom style="thin">
        <color rgb="FF00B398"/>
      </bottom>
      <diagonal/>
    </border>
    <border>
      <left style="thin">
        <color rgb="FFE3E3E2"/>
      </left>
      <right style="thick">
        <color theme="0"/>
      </right>
      <top style="thin">
        <color rgb="FF00B398"/>
      </top>
      <bottom style="thin">
        <color rgb="FF00B398"/>
      </bottom>
      <diagonal/>
    </border>
    <border>
      <left style="thin">
        <color theme="1"/>
      </left>
      <right style="thin">
        <color theme="1"/>
      </right>
      <top style="thin">
        <color theme="1"/>
      </top>
      <bottom style="thin">
        <color theme="1"/>
      </bottom>
      <diagonal/>
    </border>
    <border>
      <left style="thin">
        <color theme="2" tint="-9.9978637043366805E-2"/>
      </left>
      <right style="thin">
        <color theme="2" tint="-9.9978637043366805E-2"/>
      </right>
      <top style="thin">
        <color theme="2" tint="-9.9978637043366805E-2"/>
      </top>
      <bottom style="thin">
        <color theme="2" tint="-9.9978637043366805E-2"/>
      </bottom>
      <diagonal/>
    </border>
    <border>
      <left style="thin">
        <color theme="2"/>
      </left>
      <right style="thin">
        <color rgb="FFE3E3E2"/>
      </right>
      <top style="thin">
        <color rgb="FFE3E3E2"/>
      </top>
      <bottom style="thin">
        <color rgb="FFE3E3E2"/>
      </bottom>
      <diagonal/>
    </border>
    <border>
      <left style="thin">
        <color theme="2"/>
      </left>
      <right style="thin">
        <color rgb="FFE3E3E2"/>
      </right>
      <top style="thin">
        <color rgb="FF00B398"/>
      </top>
      <bottom style="thin">
        <color rgb="FFE3E3E2"/>
      </bottom>
      <diagonal/>
    </border>
    <border>
      <left/>
      <right/>
      <top style="thin">
        <color rgb="FF008E7A"/>
      </top>
      <bottom style="thin">
        <color rgb="FF00B398"/>
      </bottom>
      <diagonal/>
    </border>
    <border>
      <left style="thin">
        <color rgb="FFE3E3E2"/>
      </left>
      <right/>
      <top style="thin">
        <color rgb="FF008E7A"/>
      </top>
      <bottom style="thin">
        <color rgb="FF00B398"/>
      </bottom>
      <diagonal/>
    </border>
    <border>
      <left style="thin">
        <color rgb="FFE3E3E2"/>
      </left>
      <right style="thin">
        <color rgb="FFE3E3E2"/>
      </right>
      <top style="thin">
        <color rgb="FF008E7A"/>
      </top>
      <bottom style="thin">
        <color rgb="FF00B398"/>
      </bottom>
      <diagonal/>
    </border>
    <border>
      <left style="thin">
        <color theme="2"/>
      </left>
      <right style="thin">
        <color rgb="FFE3E3E2"/>
      </right>
      <top style="thin">
        <color rgb="FF00B398"/>
      </top>
      <bottom style="thin">
        <color rgb="FF00B398"/>
      </bottom>
      <diagonal/>
    </border>
    <border>
      <left style="thin">
        <color rgb="FFE3E3E2"/>
      </left>
      <right style="thin">
        <color theme="2"/>
      </right>
      <top style="thin">
        <color rgb="FF00B398"/>
      </top>
      <bottom style="thin">
        <color rgb="FF00B398"/>
      </bottom>
      <diagonal/>
    </border>
    <border>
      <left style="thin">
        <color rgb="FFE3E3E2"/>
      </left>
      <right style="thin">
        <color theme="2"/>
      </right>
      <top style="thin">
        <color rgb="FF00B398"/>
      </top>
      <bottom style="thin">
        <color rgb="FFE3E3E2"/>
      </bottom>
      <diagonal/>
    </border>
    <border>
      <left style="thin">
        <color rgb="FFE3E3E2"/>
      </left>
      <right style="thin">
        <color theme="2"/>
      </right>
      <top style="thin">
        <color rgb="FFE3E3E2"/>
      </top>
      <bottom style="thin">
        <color rgb="FFE3E3E2"/>
      </bottom>
      <diagonal/>
    </border>
    <border>
      <left/>
      <right style="thin">
        <color rgb="FF00B398"/>
      </right>
      <top/>
      <bottom style="thin">
        <color rgb="FFF4F4F4"/>
      </bottom>
      <diagonal/>
    </border>
    <border>
      <left/>
      <right/>
      <top style="thin">
        <color rgb="FFD8BC96"/>
      </top>
      <bottom style="thin">
        <color rgb="FFD8BC96"/>
      </bottom>
      <diagonal/>
    </border>
    <border>
      <left/>
      <right style="thin">
        <color rgb="FF00B398"/>
      </right>
      <top style="thin">
        <color rgb="FFD8BC96"/>
      </top>
      <bottom style="thin">
        <color rgb="FFD8BC96"/>
      </bottom>
      <diagonal/>
    </border>
    <border>
      <left/>
      <right/>
      <top/>
      <bottom style="thin">
        <color rgb="FFD8BC96"/>
      </bottom>
      <diagonal/>
    </border>
    <border>
      <left/>
      <right style="thin">
        <color rgb="FF00B398"/>
      </right>
      <top/>
      <bottom style="thin">
        <color theme="0"/>
      </bottom>
      <diagonal/>
    </border>
    <border>
      <left style="thin">
        <color rgb="FF00B398"/>
      </left>
      <right/>
      <top style="thin">
        <color rgb="FFE3E3E2"/>
      </top>
      <bottom style="thin">
        <color rgb="FF00B398"/>
      </bottom>
      <diagonal/>
    </border>
    <border>
      <left style="thin">
        <color theme="2"/>
      </left>
      <right style="thin">
        <color rgb="FFE3E3E2"/>
      </right>
      <top style="thin">
        <color rgb="FFE3E3E2"/>
      </top>
      <bottom style="thin">
        <color rgb="FF00B398"/>
      </bottom>
      <diagonal/>
    </border>
    <border>
      <left style="thin">
        <color rgb="FFE3E3E2"/>
      </left>
      <right style="thin">
        <color theme="2"/>
      </right>
      <top style="thin">
        <color rgb="FFE3E3E2"/>
      </top>
      <bottom style="thin">
        <color rgb="FF00B398"/>
      </bottom>
      <diagonal/>
    </border>
    <border>
      <left style="thin">
        <color rgb="FFE3E3E2"/>
      </left>
      <right style="thin">
        <color rgb="FF00B398"/>
      </right>
      <top style="thin">
        <color rgb="FFE3E3E2"/>
      </top>
      <bottom style="thin">
        <color rgb="FF00B398"/>
      </bottom>
      <diagonal/>
    </border>
    <border>
      <left/>
      <right/>
      <top style="thin">
        <color rgb="FFD8BC96"/>
      </top>
      <bottom/>
      <diagonal/>
    </border>
  </borders>
  <cellStyleXfs count="45">
    <xf numFmtId="0" fontId="0" fillId="0" borderId="0"/>
    <xf numFmtId="0" fontId="1" fillId="0" borderId="0" applyBorder="0">
      <alignment horizontal="left" wrapText="1"/>
    </xf>
    <xf numFmtId="0" fontId="2" fillId="0" borderId="0" applyBorder="0">
      <alignment horizontal="left" wrapText="1"/>
    </xf>
    <xf numFmtId="0" fontId="3" fillId="0" borderId="0" applyBorder="0">
      <alignment horizontal="left" wrapText="1"/>
    </xf>
    <xf numFmtId="0" fontId="4" fillId="0" borderId="0" applyBorder="0">
      <alignment horizontal="left" wrapText="1"/>
    </xf>
    <xf numFmtId="0" fontId="5" fillId="0" borderId="0" applyBorder="0">
      <alignment horizontal="left" wrapText="1"/>
    </xf>
    <xf numFmtId="0" fontId="6" fillId="0" borderId="0" applyBorder="0">
      <alignment horizontal="left" wrapText="1"/>
    </xf>
    <xf numFmtId="0" fontId="3" fillId="0" borderId="0" applyBorder="0">
      <alignment horizontal="left" wrapText="1"/>
    </xf>
    <xf numFmtId="0" fontId="7" fillId="0" borderId="0" applyBorder="0">
      <alignment horizontal="left" wrapText="1"/>
    </xf>
    <xf numFmtId="0" fontId="8" fillId="0" borderId="0" applyBorder="0">
      <alignment horizontal="left" wrapText="1"/>
    </xf>
    <xf numFmtId="0" fontId="8" fillId="0" borderId="0" applyBorder="0">
      <alignment horizontal="left" wrapText="1"/>
    </xf>
    <xf numFmtId="0" fontId="9" fillId="0" borderId="0" applyBorder="0">
      <alignment horizontal="left" wrapText="1"/>
    </xf>
    <xf numFmtId="0" fontId="10" fillId="0" borderId="0" applyBorder="0">
      <alignment horizontal="left" wrapText="1"/>
    </xf>
    <xf numFmtId="0" fontId="11" fillId="0" borderId="0" applyBorder="0">
      <alignment wrapText="1"/>
    </xf>
    <xf numFmtId="0" fontId="12" fillId="0" borderId="0" applyBorder="0">
      <alignment horizontal="left" wrapText="1"/>
    </xf>
    <xf numFmtId="0" fontId="14" fillId="0" borderId="0" applyBorder="0">
      <alignment wrapText="1"/>
    </xf>
    <xf numFmtId="0" fontId="15" fillId="0" borderId="0" applyBorder="0">
      <alignment horizontal="right" wrapText="1"/>
    </xf>
    <xf numFmtId="0" fontId="4" fillId="0" borderId="0" applyBorder="0">
      <alignment horizontal="left" wrapText="1" indent="1"/>
    </xf>
    <xf numFmtId="0" fontId="16" fillId="0" borderId="0" applyBorder="0">
      <alignment horizontal="left" wrapText="1"/>
    </xf>
    <xf numFmtId="0" fontId="17" fillId="0" borderId="0" applyBorder="0">
      <alignment horizontal="left" wrapText="1" indent="1"/>
    </xf>
    <xf numFmtId="0" fontId="18" fillId="0" borderId="0" applyBorder="0">
      <alignment horizontal="left" wrapText="1"/>
    </xf>
    <xf numFmtId="0" fontId="4" fillId="0" borderId="0" applyBorder="0">
      <alignment horizontal="left" wrapText="1"/>
    </xf>
    <xf numFmtId="0" fontId="15" fillId="0" borderId="0" applyBorder="0">
      <alignment horizontal="center" wrapText="1"/>
    </xf>
    <xf numFmtId="0" fontId="19" fillId="0" borderId="0" applyBorder="0">
      <alignment horizontal="left" wrapText="1"/>
    </xf>
    <xf numFmtId="0" fontId="20" fillId="0" borderId="0" applyBorder="0">
      <alignment horizontal="left" wrapText="1"/>
    </xf>
    <xf numFmtId="0" fontId="21" fillId="0" borderId="0" applyBorder="0">
      <alignment horizontal="left" wrapText="1"/>
    </xf>
    <xf numFmtId="0" fontId="22" fillId="0" borderId="0" applyBorder="0">
      <alignment horizontal="left" wrapText="1"/>
    </xf>
    <xf numFmtId="0" fontId="23" fillId="0" borderId="0" applyBorder="0">
      <alignment horizontal="left" wrapText="1"/>
    </xf>
    <xf numFmtId="0" fontId="24" fillId="0" borderId="0" applyBorder="0">
      <alignment horizontal="left" wrapText="1"/>
    </xf>
    <xf numFmtId="0" fontId="25" fillId="0" borderId="0" applyBorder="0">
      <alignment horizontal="left" wrapText="1"/>
    </xf>
    <xf numFmtId="0" fontId="13" fillId="0" borderId="0" applyBorder="0">
      <alignment horizontal="left" wrapText="1"/>
    </xf>
    <xf numFmtId="0" fontId="26" fillId="0" borderId="0" applyBorder="0">
      <alignment horizontal="left" wrapText="1"/>
    </xf>
    <xf numFmtId="0" fontId="27" fillId="0" borderId="0" applyBorder="0">
      <alignment horizontal="left" wrapText="1"/>
    </xf>
    <xf numFmtId="0" fontId="28" fillId="0" borderId="0" applyBorder="0">
      <alignment wrapText="1"/>
    </xf>
    <xf numFmtId="0" fontId="29" fillId="0" borderId="0" applyBorder="0">
      <alignment wrapText="1"/>
    </xf>
    <xf numFmtId="0" fontId="30" fillId="0" borderId="0" applyBorder="0">
      <alignment wrapText="1"/>
    </xf>
    <xf numFmtId="0" fontId="51" fillId="0" borderId="0" applyNumberFormat="0" applyFill="0" applyBorder="0" applyAlignment="0" applyProtection="0"/>
    <xf numFmtId="9" fontId="34" fillId="0" borderId="0" applyFont="0" applyFill="0" applyBorder="0" applyAlignment="0" applyProtection="0"/>
    <xf numFmtId="164" fontId="35" fillId="0" borderId="0" applyFont="0" applyFill="0" applyBorder="0" applyAlignment="0" applyProtection="0"/>
    <xf numFmtId="0" fontId="50" fillId="0" borderId="0" applyNumberFormat="0" applyFill="0" applyBorder="0" applyAlignment="0" applyProtection="0"/>
    <xf numFmtId="1" fontId="146" fillId="0" borderId="96" applyProtection="0">
      <alignment horizontal="center"/>
    </xf>
    <xf numFmtId="164" fontId="33" fillId="0" borderId="0" applyFont="0" applyFill="0" applyBorder="0" applyAlignment="0" applyProtection="0"/>
    <xf numFmtId="0" fontId="33" fillId="0" borderId="0"/>
    <xf numFmtId="0" fontId="33" fillId="0" borderId="0"/>
    <xf numFmtId="0" fontId="51" fillId="0" borderId="0" applyNumberFormat="0" applyFill="0" applyBorder="0" applyAlignment="0" applyProtection="0"/>
  </cellStyleXfs>
  <cellXfs count="2204">
    <xf numFmtId="0" fontId="0" fillId="0" borderId="0" xfId="0"/>
    <xf numFmtId="0" fontId="1" fillId="0" borderId="0" xfId="1">
      <alignment horizontal="left" wrapText="1"/>
    </xf>
    <xf numFmtId="0" fontId="14" fillId="2" borderId="0" xfId="0" applyFont="1" applyFill="1" applyAlignment="1">
      <alignment horizontal="left" vertical="center" wrapText="1"/>
    </xf>
    <xf numFmtId="0" fontId="0" fillId="11" borderId="0" xfId="0" applyFill="1"/>
    <xf numFmtId="0" fontId="44" fillId="11" borderId="0" xfId="0" applyFont="1" applyFill="1"/>
    <xf numFmtId="0" fontId="40" fillId="11" borderId="0" xfId="0" applyFont="1" applyFill="1"/>
    <xf numFmtId="0" fontId="42" fillId="11" borderId="0" xfId="0" applyFont="1" applyFill="1"/>
    <xf numFmtId="0" fontId="36" fillId="2" borderId="0" xfId="0" applyFont="1" applyFill="1" applyAlignment="1">
      <alignment vertical="top" wrapText="1"/>
    </xf>
    <xf numFmtId="0" fontId="36" fillId="12" borderId="18" xfId="0" applyFont="1" applyFill="1" applyBorder="1"/>
    <xf numFmtId="0" fontId="36" fillId="12" borderId="22" xfId="0" applyFont="1" applyFill="1" applyBorder="1"/>
    <xf numFmtId="0" fontId="41" fillId="12" borderId="30" xfId="0" applyFont="1" applyFill="1" applyBorder="1"/>
    <xf numFmtId="0" fontId="41" fillId="12" borderId="34" xfId="0" applyFont="1" applyFill="1" applyBorder="1"/>
    <xf numFmtId="0" fontId="36" fillId="12" borderId="34" xfId="0" applyFont="1" applyFill="1" applyBorder="1"/>
    <xf numFmtId="0" fontId="39" fillId="12" borderId="34" xfId="0" applyFont="1" applyFill="1" applyBorder="1" applyAlignment="1">
      <alignment horizontal="right" wrapText="1"/>
    </xf>
    <xf numFmtId="0" fontId="39" fillId="12" borderId="30" xfId="0" applyFont="1" applyFill="1" applyBorder="1" applyAlignment="1">
      <alignment horizontal="right" wrapText="1"/>
    </xf>
    <xf numFmtId="0" fontId="41" fillId="12" borderId="22" xfId="0" applyFont="1" applyFill="1" applyBorder="1"/>
    <xf numFmtId="0" fontId="39" fillId="11" borderId="24" xfId="0" applyFont="1" applyFill="1" applyBorder="1"/>
    <xf numFmtId="0" fontId="47" fillId="2" borderId="0" xfId="0" applyFont="1" applyFill="1" applyAlignment="1">
      <alignment vertical="top" wrapText="1"/>
    </xf>
    <xf numFmtId="0" fontId="36" fillId="0" borderId="48" xfId="0" applyFont="1" applyBorder="1" applyAlignment="1">
      <alignment vertical="center" wrapText="1"/>
    </xf>
    <xf numFmtId="0" fontId="36" fillId="0" borderId="15" xfId="0" applyFont="1" applyBorder="1" applyAlignment="1">
      <alignment vertical="center" wrapText="1"/>
    </xf>
    <xf numFmtId="0" fontId="36" fillId="0" borderId="24" xfId="0" applyFont="1" applyBorder="1" applyAlignment="1">
      <alignment vertical="center" wrapText="1"/>
    </xf>
    <xf numFmtId="0" fontId="36" fillId="0" borderId="0" xfId="0" applyFont="1" applyAlignment="1">
      <alignment vertical="center" wrapText="1"/>
    </xf>
    <xf numFmtId="0" fontId="38" fillId="11" borderId="0" xfId="0" applyFont="1" applyFill="1" applyAlignment="1">
      <alignment vertical="center" wrapText="1"/>
    </xf>
    <xf numFmtId="0" fontId="37" fillId="0" borderId="0" xfId="0" applyFont="1"/>
    <xf numFmtId="0" fontId="46" fillId="2" borderId="0" xfId="0" applyFont="1" applyFill="1" applyAlignment="1">
      <alignment horizontal="center" vertical="center" wrapText="1"/>
    </xf>
    <xf numFmtId="0" fontId="46" fillId="2" borderId="0" xfId="0" applyFont="1" applyFill="1" applyAlignment="1">
      <alignment horizontal="center" wrapText="1"/>
    </xf>
    <xf numFmtId="0" fontId="46" fillId="0" borderId="0" xfId="0" applyFont="1" applyAlignment="1">
      <alignment horizontal="left" wrapText="1"/>
    </xf>
    <xf numFmtId="0" fontId="32" fillId="0" borderId="0" xfId="0" applyFont="1" applyAlignment="1">
      <alignment wrapText="1"/>
    </xf>
    <xf numFmtId="0" fontId="36" fillId="0" borderId="48" xfId="0" applyFont="1" applyBorder="1" applyAlignment="1">
      <alignment vertical="center"/>
    </xf>
    <xf numFmtId="0" fontId="37" fillId="0" borderId="15" xfId="0" applyFont="1" applyBorder="1"/>
    <xf numFmtId="0" fontId="37" fillId="0" borderId="24" xfId="0" applyFont="1" applyBorder="1"/>
    <xf numFmtId="0" fontId="39" fillId="11" borderId="0" xfId="0" applyFont="1" applyFill="1" applyAlignment="1">
      <alignment horizontal="right" wrapText="1"/>
    </xf>
    <xf numFmtId="0" fontId="48" fillId="11" borderId="0" xfId="0" applyFont="1" applyFill="1"/>
    <xf numFmtId="0" fontId="51" fillId="12" borderId="48" xfId="36" applyFill="1" applyBorder="1" applyAlignment="1">
      <alignment horizontal="left" vertical="top" wrapText="1"/>
    </xf>
    <xf numFmtId="0" fontId="52" fillId="11" borderId="0" xfId="0" applyFont="1" applyFill="1"/>
    <xf numFmtId="0" fontId="54" fillId="11" borderId="0" xfId="0" applyFont="1" applyFill="1" applyAlignment="1">
      <alignment horizontal="left" wrapText="1"/>
    </xf>
    <xf numFmtId="0" fontId="54" fillId="11" borderId="0" xfId="0" applyFont="1" applyFill="1" applyAlignment="1">
      <alignment horizontal="right" wrapText="1"/>
    </xf>
    <xf numFmtId="0" fontId="56" fillId="11" borderId="0" xfId="0" applyFont="1" applyFill="1"/>
    <xf numFmtId="0" fontId="57" fillId="2" borderId="0" xfId="0" applyFont="1" applyFill="1" applyAlignment="1">
      <alignment horizontal="left" vertical="top" wrapText="1"/>
    </xf>
    <xf numFmtId="0" fontId="57" fillId="2" borderId="0" xfId="0" applyFont="1" applyFill="1" applyAlignment="1">
      <alignment horizontal="left" wrapText="1"/>
    </xf>
    <xf numFmtId="0" fontId="57" fillId="2" borderId="0" xfId="0" applyFont="1" applyFill="1" applyAlignment="1">
      <alignment horizontal="center" vertical="center" wrapText="1"/>
    </xf>
    <xf numFmtId="0" fontId="57" fillId="0" borderId="0" xfId="0" applyFont="1" applyAlignment="1">
      <alignment horizontal="center" wrapText="1"/>
    </xf>
    <xf numFmtId="0" fontId="57" fillId="15" borderId="0" xfId="0" applyFont="1" applyFill="1" applyAlignment="1">
      <alignment horizontal="left" vertical="center" wrapText="1"/>
    </xf>
    <xf numFmtId="0" fontId="57" fillId="15" borderId="0" xfId="0" applyFont="1" applyFill="1" applyAlignment="1">
      <alignment horizontal="center" vertical="center" wrapText="1"/>
    </xf>
    <xf numFmtId="0" fontId="57" fillId="11" borderId="0" xfId="0" applyFont="1" applyFill="1" applyAlignment="1">
      <alignment horizontal="left" vertical="top" wrapText="1"/>
    </xf>
    <xf numFmtId="0" fontId="59" fillId="12" borderId="46" xfId="36" applyFont="1" applyFill="1" applyBorder="1" applyAlignment="1">
      <alignment horizontal="left" vertical="top" wrapText="1"/>
    </xf>
    <xf numFmtId="0" fontId="60" fillId="12" borderId="16" xfId="0" applyFont="1" applyFill="1" applyBorder="1" applyAlignment="1">
      <alignment horizontal="left" vertical="top" wrapText="1"/>
    </xf>
    <xf numFmtId="0" fontId="57" fillId="12" borderId="0" xfId="0" applyFont="1" applyFill="1" applyAlignment="1">
      <alignment horizontal="center" vertical="top" wrapText="1"/>
    </xf>
    <xf numFmtId="0" fontId="57" fillId="12" borderId="19" xfId="0" applyFont="1" applyFill="1" applyBorder="1" applyAlignment="1">
      <alignment horizontal="center" vertical="top" wrapText="1"/>
    </xf>
    <xf numFmtId="0" fontId="57" fillId="12" borderId="46" xfId="0" applyFont="1" applyFill="1" applyBorder="1" applyAlignment="1">
      <alignment horizontal="left" vertical="top" wrapText="1"/>
    </xf>
    <xf numFmtId="0" fontId="57" fillId="11" borderId="15" xfId="0" applyFont="1" applyFill="1" applyBorder="1" applyAlignment="1">
      <alignment horizontal="left" vertical="top" wrapText="1"/>
    </xf>
    <xf numFmtId="0" fontId="60" fillId="12" borderId="42" xfId="0" applyFont="1" applyFill="1" applyBorder="1" applyAlignment="1">
      <alignment horizontal="left" vertical="top" wrapText="1"/>
    </xf>
    <xf numFmtId="0" fontId="57" fillId="12" borderId="15" xfId="0" applyFont="1" applyFill="1" applyBorder="1" applyAlignment="1">
      <alignment horizontal="center" vertical="top" wrapText="1"/>
    </xf>
    <xf numFmtId="0" fontId="57" fillId="12" borderId="35" xfId="0" applyFont="1" applyFill="1" applyBorder="1" applyAlignment="1">
      <alignment horizontal="center" vertical="top" wrapText="1"/>
    </xf>
    <xf numFmtId="165" fontId="57" fillId="12" borderId="0" xfId="0" applyNumberFormat="1" applyFont="1" applyFill="1" applyAlignment="1">
      <alignment horizontal="center" vertical="top" wrapText="1"/>
    </xf>
    <xf numFmtId="0" fontId="57" fillId="12" borderId="48" xfId="0" applyFont="1" applyFill="1" applyBorder="1" applyAlignment="1">
      <alignment horizontal="left" vertical="top" wrapText="1"/>
    </xf>
    <xf numFmtId="0" fontId="57" fillId="12" borderId="19" xfId="0" applyFont="1" applyFill="1" applyBorder="1" applyAlignment="1">
      <alignment horizontal="center" vertical="center" wrapText="1"/>
    </xf>
    <xf numFmtId="0" fontId="57" fillId="12" borderId="35" xfId="0" applyFont="1" applyFill="1" applyBorder="1" applyAlignment="1">
      <alignment horizontal="center" vertical="center" wrapText="1"/>
    </xf>
    <xf numFmtId="0" fontId="62" fillId="12" borderId="16" xfId="0" applyFont="1" applyFill="1" applyBorder="1" applyAlignment="1">
      <alignment horizontal="left" vertical="top" wrapText="1"/>
    </xf>
    <xf numFmtId="0" fontId="61" fillId="12" borderId="46" xfId="0" applyFont="1" applyFill="1" applyBorder="1" applyAlignment="1">
      <alignment horizontal="left" vertical="top" wrapText="1"/>
    </xf>
    <xf numFmtId="0" fontId="57" fillId="12" borderId="16" xfId="0" applyFont="1" applyFill="1" applyBorder="1" applyAlignment="1">
      <alignment horizontal="left" vertical="top" wrapText="1"/>
    </xf>
    <xf numFmtId="0" fontId="64" fillId="12" borderId="16" xfId="0" applyFont="1" applyFill="1" applyBorder="1" applyAlignment="1">
      <alignment horizontal="left" vertical="top" wrapText="1"/>
    </xf>
    <xf numFmtId="0" fontId="57" fillId="12" borderId="0" xfId="0" applyFont="1" applyFill="1" applyAlignment="1">
      <alignment horizontal="left" vertical="top" wrapText="1"/>
    </xf>
    <xf numFmtId="0" fontId="57" fillId="0" borderId="0" xfId="0" applyFont="1" applyAlignment="1">
      <alignment horizontal="left" vertical="top" wrapText="1"/>
    </xf>
    <xf numFmtId="0" fontId="57" fillId="12" borderId="0" xfId="0" applyFont="1" applyFill="1" applyAlignment="1">
      <alignment vertical="top" wrapText="1"/>
    </xf>
    <xf numFmtId="0" fontId="57" fillId="12" borderId="46" xfId="0" applyFont="1" applyFill="1" applyBorder="1" applyAlignment="1">
      <alignment horizontal="left" vertical="center" wrapText="1"/>
    </xf>
    <xf numFmtId="0" fontId="57" fillId="12" borderId="0" xfId="0" applyFont="1" applyFill="1" applyAlignment="1">
      <alignment horizontal="left" vertical="center" wrapText="1"/>
    </xf>
    <xf numFmtId="0" fontId="59" fillId="12" borderId="0" xfId="36" applyFont="1" applyFill="1" applyBorder="1" applyAlignment="1">
      <alignment horizontal="left" vertical="top" wrapText="1"/>
    </xf>
    <xf numFmtId="0" fontId="61" fillId="12" borderId="0" xfId="0" applyFont="1" applyFill="1" applyAlignment="1">
      <alignment horizontal="left" vertical="top" wrapText="1"/>
    </xf>
    <xf numFmtId="166" fontId="57" fillId="12" borderId="0" xfId="0" applyNumberFormat="1" applyFont="1" applyFill="1" applyAlignment="1">
      <alignment horizontal="center" vertical="top" wrapText="1"/>
    </xf>
    <xf numFmtId="0" fontId="57" fillId="3" borderId="2" xfId="0" applyFont="1" applyFill="1" applyBorder="1" applyAlignment="1">
      <alignment horizontal="center" vertical="center" wrapText="1"/>
    </xf>
    <xf numFmtId="0" fontId="57" fillId="3" borderId="5" xfId="0" applyFont="1" applyFill="1" applyBorder="1" applyAlignment="1">
      <alignment horizontal="center" vertical="center" wrapText="1"/>
    </xf>
    <xf numFmtId="0" fontId="57" fillId="4" borderId="5" xfId="0" applyFont="1" applyFill="1" applyBorder="1" applyAlignment="1">
      <alignment horizontal="left" wrapText="1"/>
    </xf>
    <xf numFmtId="0" fontId="57" fillId="4" borderId="5" xfId="0" applyFont="1" applyFill="1" applyBorder="1" applyAlignment="1">
      <alignment horizontal="center" vertical="center" wrapText="1"/>
    </xf>
    <xf numFmtId="0" fontId="57" fillId="4" borderId="5" xfId="0" applyFont="1" applyFill="1" applyBorder="1" applyAlignment="1">
      <alignment horizontal="center" wrapText="1"/>
    </xf>
    <xf numFmtId="0" fontId="57" fillId="5" borderId="5" xfId="0" applyFont="1" applyFill="1" applyBorder="1" applyAlignment="1">
      <alignment horizontal="center" vertical="center" wrapText="1"/>
    </xf>
    <xf numFmtId="0" fontId="57" fillId="2" borderId="7" xfId="0" applyFont="1" applyFill="1" applyBorder="1" applyAlignment="1">
      <alignment horizontal="left" vertical="top" wrapText="1"/>
    </xf>
    <xf numFmtId="0" fontId="57" fillId="2" borderId="5" xfId="0" applyFont="1" applyFill="1" applyBorder="1" applyAlignment="1">
      <alignment horizontal="center" vertical="center" wrapText="1"/>
    </xf>
    <xf numFmtId="0" fontId="57" fillId="2" borderId="5" xfId="0" applyFont="1" applyFill="1" applyBorder="1" applyAlignment="1">
      <alignment horizontal="center" vertical="top" wrapText="1"/>
    </xf>
    <xf numFmtId="0" fontId="62" fillId="12" borderId="42" xfId="0" applyFont="1" applyFill="1" applyBorder="1" applyAlignment="1">
      <alignment horizontal="left" vertical="top" wrapText="1"/>
    </xf>
    <xf numFmtId="0" fontId="57" fillId="11" borderId="38" xfId="0" applyFont="1" applyFill="1" applyBorder="1" applyAlignment="1">
      <alignment horizontal="left" vertical="top" wrapText="1"/>
    </xf>
    <xf numFmtId="0" fontId="62" fillId="12" borderId="40" xfId="0" applyFont="1" applyFill="1" applyBorder="1" applyAlignment="1">
      <alignment horizontal="left" vertical="top" wrapText="1"/>
    </xf>
    <xf numFmtId="165" fontId="57" fillId="12" borderId="38" xfId="0" applyNumberFormat="1" applyFont="1" applyFill="1" applyBorder="1" applyAlignment="1">
      <alignment horizontal="center" vertical="top" wrapText="1"/>
    </xf>
    <xf numFmtId="0" fontId="57" fillId="12" borderId="38" xfId="0" applyFont="1" applyFill="1" applyBorder="1" applyAlignment="1">
      <alignment horizontal="center" vertical="top" wrapText="1"/>
    </xf>
    <xf numFmtId="0" fontId="57" fillId="12" borderId="55" xfId="0" applyFont="1" applyFill="1" applyBorder="1" applyAlignment="1">
      <alignment horizontal="center" vertical="top" wrapText="1"/>
    </xf>
    <xf numFmtId="0" fontId="59" fillId="12" borderId="48" xfId="36" applyFont="1" applyFill="1" applyBorder="1" applyAlignment="1">
      <alignment horizontal="left" vertical="top" wrapText="1"/>
    </xf>
    <xf numFmtId="0" fontId="59" fillId="12" borderId="54" xfId="36" applyFont="1" applyFill="1" applyBorder="1" applyAlignment="1">
      <alignment horizontal="left" vertical="top" wrapText="1"/>
    </xf>
    <xf numFmtId="0" fontId="57" fillId="2" borderId="15" xfId="0" applyFont="1" applyFill="1" applyBorder="1" applyAlignment="1">
      <alignment horizontal="left" vertical="top" wrapText="1"/>
    </xf>
    <xf numFmtId="0" fontId="57" fillId="12" borderId="15" xfId="0" applyFont="1" applyFill="1" applyBorder="1" applyAlignment="1">
      <alignment horizontal="left" vertical="top" wrapText="1"/>
    </xf>
    <xf numFmtId="0" fontId="57" fillId="16" borderId="0" xfId="0" applyFont="1" applyFill="1" applyAlignment="1">
      <alignment horizontal="center" vertical="top" wrapText="1"/>
    </xf>
    <xf numFmtId="0" fontId="57" fillId="16" borderId="19" xfId="0" applyFont="1" applyFill="1" applyBorder="1" applyAlignment="1">
      <alignment horizontal="center" vertical="center" wrapText="1"/>
    </xf>
    <xf numFmtId="0" fontId="57" fillId="12" borderId="38" xfId="0" applyFont="1" applyFill="1" applyBorder="1" applyAlignment="1">
      <alignment horizontal="left" vertical="top" wrapText="1"/>
    </xf>
    <xf numFmtId="0" fontId="57" fillId="0" borderId="15" xfId="0" applyFont="1" applyBorder="1" applyAlignment="1">
      <alignment horizontal="left" vertical="top" wrapText="1"/>
    </xf>
    <xf numFmtId="0" fontId="57" fillId="11" borderId="0" xfId="0" applyFont="1" applyFill="1" applyAlignment="1">
      <alignment horizontal="left" vertical="center" wrapText="1"/>
    </xf>
    <xf numFmtId="0" fontId="57" fillId="12" borderId="15" xfId="0" applyFont="1" applyFill="1" applyBorder="1" applyAlignment="1">
      <alignment vertical="top" wrapText="1"/>
    </xf>
    <xf numFmtId="0" fontId="57" fillId="0" borderId="24" xfId="0" applyFont="1" applyBorder="1" applyAlignment="1">
      <alignment horizontal="left" vertical="top" wrapText="1"/>
    </xf>
    <xf numFmtId="0" fontId="57" fillId="12" borderId="37" xfId="0" applyFont="1" applyFill="1" applyBorder="1" applyAlignment="1">
      <alignment horizontal="left" vertical="center" wrapText="1"/>
    </xf>
    <xf numFmtId="0" fontId="57" fillId="12" borderId="24" xfId="0" applyFont="1" applyFill="1" applyBorder="1" applyAlignment="1">
      <alignment horizontal="left" vertical="top" wrapText="1"/>
    </xf>
    <xf numFmtId="165" fontId="57" fillId="12" borderId="24" xfId="0" applyNumberFormat="1" applyFont="1" applyFill="1" applyBorder="1" applyAlignment="1">
      <alignment horizontal="center" vertical="top" wrapText="1"/>
    </xf>
    <xf numFmtId="0" fontId="57" fillId="12" borderId="24" xfId="0" applyFont="1" applyFill="1" applyBorder="1" applyAlignment="1">
      <alignment horizontal="center" vertical="top" wrapText="1"/>
    </xf>
    <xf numFmtId="0" fontId="57" fillId="12" borderId="36" xfId="0" applyFont="1" applyFill="1" applyBorder="1" applyAlignment="1">
      <alignment horizontal="center" vertical="top" wrapText="1"/>
    </xf>
    <xf numFmtId="0" fontId="59" fillId="12" borderId="37" xfId="36" applyFont="1" applyFill="1" applyBorder="1" applyAlignment="1">
      <alignment horizontal="left" vertical="top" wrapText="1"/>
    </xf>
    <xf numFmtId="0" fontId="57" fillId="11" borderId="24" xfId="0" applyFont="1" applyFill="1" applyBorder="1" applyAlignment="1">
      <alignment horizontal="left" vertical="top" wrapText="1"/>
    </xf>
    <xf numFmtId="0" fontId="59" fillId="12" borderId="15" xfId="36" applyFont="1" applyFill="1" applyBorder="1" applyAlignment="1">
      <alignment horizontal="left" vertical="top" wrapText="1"/>
    </xf>
    <xf numFmtId="0" fontId="59" fillId="12" borderId="24" xfId="36" applyFont="1" applyFill="1" applyBorder="1" applyAlignment="1">
      <alignment horizontal="left" vertical="top" wrapText="1"/>
    </xf>
    <xf numFmtId="0" fontId="61" fillId="12" borderId="46" xfId="0" applyFont="1" applyFill="1" applyBorder="1" applyAlignment="1">
      <alignment horizontal="left" vertical="center" wrapText="1"/>
    </xf>
    <xf numFmtId="0" fontId="57" fillId="12" borderId="37" xfId="0" applyFont="1" applyFill="1" applyBorder="1" applyAlignment="1">
      <alignment horizontal="left" vertical="top" wrapText="1"/>
    </xf>
    <xf numFmtId="0" fontId="57" fillId="0" borderId="19" xfId="0" applyFont="1" applyBorder="1" applyAlignment="1">
      <alignment horizontal="left" vertical="top" wrapText="1"/>
    </xf>
    <xf numFmtId="0" fontId="57" fillId="11" borderId="0" xfId="0" applyFont="1" applyFill="1" applyAlignment="1">
      <alignment vertical="top" wrapText="1"/>
    </xf>
    <xf numFmtId="0" fontId="57" fillId="3" borderId="57" xfId="0" applyFont="1" applyFill="1" applyBorder="1" applyAlignment="1">
      <alignment horizontal="center" vertical="center" wrapText="1"/>
    </xf>
    <xf numFmtId="0" fontId="57" fillId="3" borderId="59" xfId="0" applyFont="1" applyFill="1" applyBorder="1" applyAlignment="1">
      <alignment horizontal="center" vertical="center" wrapText="1"/>
    </xf>
    <xf numFmtId="0" fontId="57" fillId="4" borderId="59" xfId="0" applyFont="1" applyFill="1" applyBorder="1" applyAlignment="1">
      <alignment horizontal="center" wrapText="1"/>
    </xf>
    <xf numFmtId="0" fontId="57" fillId="5" borderId="59" xfId="0" applyFont="1" applyFill="1" applyBorder="1" applyAlignment="1">
      <alignment horizontal="center" vertical="center" wrapText="1"/>
    </xf>
    <xf numFmtId="0" fontId="57" fillId="2" borderId="59" xfId="0" applyFont="1" applyFill="1" applyBorder="1" applyAlignment="1">
      <alignment horizontal="center" vertical="top" wrapText="1"/>
    </xf>
    <xf numFmtId="0" fontId="57" fillId="2" borderId="63" xfId="0" applyFont="1" applyFill="1" applyBorder="1" applyAlignment="1">
      <alignment horizontal="left" vertical="top" wrapText="1"/>
    </xf>
    <xf numFmtId="0" fontId="57" fillId="2" borderId="64" xfId="0" applyFont="1" applyFill="1" applyBorder="1" applyAlignment="1">
      <alignment horizontal="center" vertical="center" wrapText="1"/>
    </xf>
    <xf numFmtId="0" fontId="57" fillId="2" borderId="64" xfId="0" applyFont="1" applyFill="1" applyBorder="1" applyAlignment="1">
      <alignment horizontal="center" vertical="top" wrapText="1"/>
    </xf>
    <xf numFmtId="0" fontId="57" fillId="2" borderId="65" xfId="0" applyFont="1" applyFill="1" applyBorder="1" applyAlignment="1">
      <alignment horizontal="center" vertical="top" wrapText="1"/>
    </xf>
    <xf numFmtId="0" fontId="51" fillId="12" borderId="15" xfId="36" applyFill="1" applyBorder="1" applyAlignment="1">
      <alignment horizontal="left" vertical="top" wrapText="1"/>
    </xf>
    <xf numFmtId="0" fontId="51" fillId="12" borderId="0" xfId="36" applyFill="1" applyBorder="1" applyAlignment="1">
      <alignment horizontal="left" vertical="top" wrapText="1"/>
    </xf>
    <xf numFmtId="0" fontId="51" fillId="12" borderId="0" xfId="36" applyFill="1" applyAlignment="1">
      <alignment horizontal="left" vertical="top" wrapText="1"/>
    </xf>
    <xf numFmtId="0" fontId="36" fillId="0" borderId="15" xfId="0" applyFont="1" applyBorder="1" applyAlignment="1">
      <alignment vertical="center"/>
    </xf>
    <xf numFmtId="0" fontId="57" fillId="11" borderId="0" xfId="0" applyFont="1" applyFill="1" applyAlignment="1">
      <alignment horizontal="center" vertical="top" wrapText="1"/>
    </xf>
    <xf numFmtId="0" fontId="51" fillId="12" borderId="46" xfId="36" applyFill="1" applyBorder="1" applyAlignment="1">
      <alignment horizontal="left" vertical="top" wrapText="1"/>
    </xf>
    <xf numFmtId="0" fontId="68" fillId="0" borderId="0" xfId="0" applyFont="1" applyAlignment="1">
      <alignment horizontal="left" wrapText="1"/>
    </xf>
    <xf numFmtId="0" fontId="57" fillId="11" borderId="35" xfId="0" applyFont="1" applyFill="1" applyBorder="1" applyAlignment="1">
      <alignment horizontal="center" vertical="top" wrapText="1"/>
    </xf>
    <xf numFmtId="0" fontId="57" fillId="11" borderId="38" xfId="0" applyFont="1" applyFill="1" applyBorder="1" applyAlignment="1">
      <alignment horizontal="center" vertical="top" wrapText="1"/>
    </xf>
    <xf numFmtId="0" fontId="69" fillId="12" borderId="46" xfId="0" applyFont="1" applyFill="1" applyBorder="1" applyAlignment="1">
      <alignment horizontal="left" vertical="top" wrapText="1"/>
    </xf>
    <xf numFmtId="0" fontId="57" fillId="11" borderId="19" xfId="0" applyFont="1" applyFill="1" applyBorder="1" applyAlignment="1">
      <alignment horizontal="center" vertical="top" wrapText="1"/>
    </xf>
    <xf numFmtId="0" fontId="37" fillId="0" borderId="0" xfId="0" applyFont="1" applyAlignment="1">
      <alignment horizontal="right"/>
    </xf>
    <xf numFmtId="0" fontId="57" fillId="0" borderId="15" xfId="4" applyFont="1" applyBorder="1">
      <alignment horizontal="left" wrapText="1"/>
    </xf>
    <xf numFmtId="0" fontId="57" fillId="12" borderId="48" xfId="0" applyFont="1" applyFill="1" applyBorder="1" applyAlignment="1">
      <alignment horizontal="left" vertical="center" wrapText="1"/>
    </xf>
    <xf numFmtId="0" fontId="65" fillId="12" borderId="15" xfId="0" applyFont="1" applyFill="1" applyBorder="1" applyAlignment="1">
      <alignment horizontal="left" wrapText="1"/>
    </xf>
    <xf numFmtId="0" fontId="51" fillId="12" borderId="46" xfId="36" applyFill="1" applyBorder="1" applyAlignment="1">
      <alignment horizontal="left" vertical="center" wrapText="1"/>
    </xf>
    <xf numFmtId="0" fontId="57" fillId="11" borderId="55" xfId="0" applyFont="1" applyFill="1" applyBorder="1" applyAlignment="1">
      <alignment horizontal="center" vertical="top" wrapText="1"/>
    </xf>
    <xf numFmtId="0" fontId="61" fillId="12" borderId="54" xfId="0" applyFont="1" applyFill="1" applyBorder="1" applyAlignment="1">
      <alignment horizontal="left" vertical="top" wrapText="1"/>
    </xf>
    <xf numFmtId="0" fontId="57" fillId="11" borderId="36" xfId="0" applyFont="1" applyFill="1" applyBorder="1" applyAlignment="1">
      <alignment horizontal="center" vertical="top" wrapText="1"/>
    </xf>
    <xf numFmtId="0" fontId="57" fillId="0" borderId="36" xfId="0" applyFont="1" applyBorder="1" applyAlignment="1">
      <alignment horizontal="left" vertical="top" wrapText="1"/>
    </xf>
    <xf numFmtId="0" fontId="51" fillId="12" borderId="37" xfId="36" applyFill="1" applyBorder="1" applyAlignment="1">
      <alignment horizontal="left" vertical="top" wrapText="1"/>
    </xf>
    <xf numFmtId="0" fontId="57" fillId="0" borderId="35" xfId="0" applyFont="1" applyBorder="1" applyAlignment="1">
      <alignment horizontal="left" vertical="top" wrapText="1"/>
    </xf>
    <xf numFmtId="0" fontId="37" fillId="0" borderId="19" xfId="0" applyFont="1" applyBorder="1"/>
    <xf numFmtId="0" fontId="57" fillId="0" borderId="19" xfId="0" applyFont="1" applyBorder="1" applyAlignment="1">
      <alignment horizontal="left" wrapText="1"/>
    </xf>
    <xf numFmtId="0" fontId="59" fillId="0" borderId="19" xfId="36" applyFont="1" applyBorder="1" applyAlignment="1">
      <alignment horizontal="left" vertical="top" wrapText="1"/>
    </xf>
    <xf numFmtId="0" fontId="59" fillId="0" borderId="35" xfId="36" applyFont="1" applyBorder="1" applyAlignment="1">
      <alignment horizontal="left" vertical="top" wrapText="1"/>
    </xf>
    <xf numFmtId="0" fontId="69" fillId="12" borderId="0" xfId="0" applyFont="1" applyFill="1" applyAlignment="1">
      <alignment horizontal="left" vertical="top" wrapText="1"/>
    </xf>
    <xf numFmtId="0" fontId="70" fillId="0" borderId="0" xfId="0" applyFont="1" applyAlignment="1">
      <alignment wrapText="1"/>
    </xf>
    <xf numFmtId="0" fontId="71" fillId="15" borderId="0" xfId="0" applyFont="1" applyFill="1" applyAlignment="1">
      <alignment vertical="center" wrapText="1"/>
    </xf>
    <xf numFmtId="0" fontId="72" fillId="11" borderId="0" xfId="0" applyFont="1" applyFill="1"/>
    <xf numFmtId="0" fontId="48" fillId="0" borderId="0" xfId="0" applyFont="1"/>
    <xf numFmtId="0" fontId="53" fillId="0" borderId="0" xfId="0" applyFont="1"/>
    <xf numFmtId="0" fontId="40" fillId="11" borderId="0" xfId="0" applyFont="1" applyFill="1" applyAlignment="1">
      <alignment vertical="center"/>
    </xf>
    <xf numFmtId="0" fontId="73" fillId="0" borderId="0" xfId="0" applyFont="1" applyAlignment="1">
      <alignment horizontal="left" wrapText="1"/>
    </xf>
    <xf numFmtId="0" fontId="74" fillId="0" borderId="0" xfId="0" applyFont="1" applyAlignment="1">
      <alignment horizontal="left" wrapText="1"/>
    </xf>
    <xf numFmtId="0" fontId="53" fillId="0" borderId="0" xfId="0" applyFont="1" applyAlignment="1">
      <alignment vertical="top" wrapText="1"/>
    </xf>
    <xf numFmtId="0" fontId="74" fillId="2" borderId="0" xfId="0" applyFont="1" applyFill="1" applyAlignment="1">
      <alignment horizontal="left" vertical="top" wrapText="1"/>
    </xf>
    <xf numFmtId="0" fontId="74" fillId="0" borderId="0" xfId="0" applyFont="1" applyAlignment="1">
      <alignment horizontal="left" vertical="top" wrapText="1"/>
    </xf>
    <xf numFmtId="0" fontId="48" fillId="13" borderId="0" xfId="0" applyFont="1" applyFill="1"/>
    <xf numFmtId="0" fontId="56" fillId="13" borderId="0" xfId="0" applyFont="1" applyFill="1" applyAlignment="1">
      <alignment horizontal="left" vertical="top" wrapText="1"/>
    </xf>
    <xf numFmtId="0" fontId="56" fillId="13" borderId="0" xfId="0" applyFont="1" applyFill="1" applyAlignment="1">
      <alignment horizontal="left" wrapText="1"/>
    </xf>
    <xf numFmtId="0" fontId="74" fillId="13" borderId="0" xfId="0" applyFont="1" applyFill="1" applyAlignment="1">
      <alignment horizontal="left" vertical="top" wrapText="1"/>
    </xf>
    <xf numFmtId="0" fontId="53" fillId="13" borderId="0" xfId="0" applyFont="1" applyFill="1" applyAlignment="1">
      <alignment vertical="top" wrapText="1"/>
    </xf>
    <xf numFmtId="0" fontId="74" fillId="13" borderId="0" xfId="0" applyFont="1" applyFill="1" applyAlignment="1">
      <alignment horizontal="left" wrapText="1"/>
    </xf>
    <xf numFmtId="0" fontId="70" fillId="0" borderId="0" xfId="0" applyFont="1"/>
    <xf numFmtId="0" fontId="74" fillId="0" borderId="0" xfId="0" applyFont="1" applyAlignment="1">
      <alignment horizontal="left" vertical="center" wrapText="1"/>
    </xf>
    <xf numFmtId="0" fontId="36" fillId="12" borderId="26" xfId="0" applyFont="1" applyFill="1" applyBorder="1"/>
    <xf numFmtId="0" fontId="74" fillId="0" borderId="0" xfId="0" applyFont="1" applyAlignment="1">
      <alignment vertical="center"/>
    </xf>
    <xf numFmtId="0" fontId="80" fillId="0" borderId="32" xfId="0" applyFont="1" applyBorder="1" applyAlignment="1">
      <alignment horizontal="left" vertical="center" wrapText="1"/>
    </xf>
    <xf numFmtId="165" fontId="80" fillId="0" borderId="17" xfId="0" applyNumberFormat="1" applyFont="1" applyBorder="1" applyAlignment="1">
      <alignment horizontal="right" vertical="center" wrapText="1"/>
    </xf>
    <xf numFmtId="165" fontId="74" fillId="0" borderId="17" xfId="0" applyNumberFormat="1" applyFont="1" applyBorder="1" applyAlignment="1">
      <alignment horizontal="right" vertical="center" wrapText="1"/>
    </xf>
    <xf numFmtId="168" fontId="74" fillId="0" borderId="17" xfId="0" applyNumberFormat="1" applyFont="1" applyBorder="1" applyAlignment="1">
      <alignment vertical="center" wrapText="1"/>
    </xf>
    <xf numFmtId="168" fontId="74" fillId="0" borderId="27" xfId="0" applyNumberFormat="1" applyFont="1" applyBorder="1" applyAlignment="1">
      <alignment vertical="center" wrapText="1"/>
    </xf>
    <xf numFmtId="0" fontId="74" fillId="0" borderId="32" xfId="0" applyFont="1" applyBorder="1" applyAlignment="1">
      <alignment horizontal="left" vertical="center" wrapText="1"/>
    </xf>
    <xf numFmtId="0" fontId="74" fillId="0" borderId="27" xfId="0" applyFont="1" applyBorder="1" applyAlignment="1">
      <alignment horizontal="right" vertical="center" wrapText="1"/>
    </xf>
    <xf numFmtId="168" fontId="80" fillId="0" borderId="17" xfId="0" applyNumberFormat="1" applyFont="1" applyBorder="1" applyAlignment="1">
      <alignment vertical="center" wrapText="1"/>
    </xf>
    <xf numFmtId="0" fontId="14" fillId="11" borderId="0" xfId="0" applyFont="1" applyFill="1" applyAlignment="1">
      <alignment horizontal="left" vertical="center" wrapText="1"/>
    </xf>
    <xf numFmtId="165" fontId="73" fillId="0" borderId="0" xfId="0" applyNumberFormat="1" applyFont="1" applyAlignment="1">
      <alignment horizontal="right" vertical="center" wrapText="1"/>
    </xf>
    <xf numFmtId="0" fontId="73" fillId="0" borderId="0" xfId="0" applyFont="1" applyAlignment="1">
      <alignment horizontal="left" vertical="center" wrapText="1"/>
    </xf>
    <xf numFmtId="0" fontId="79" fillId="0" borderId="0" xfId="0" applyFont="1" applyAlignment="1">
      <alignment horizontal="left" vertical="center" wrapText="1"/>
    </xf>
    <xf numFmtId="165" fontId="74" fillId="0" borderId="0" xfId="0" applyNumberFormat="1" applyFont="1" applyAlignment="1">
      <alignment horizontal="right" vertical="center" wrapText="1"/>
    </xf>
    <xf numFmtId="0" fontId="80" fillId="0" borderId="0" xfId="0" applyFont="1" applyAlignment="1">
      <alignment horizontal="left" vertical="center" wrapText="1"/>
    </xf>
    <xf numFmtId="168" fontId="74" fillId="0" borderId="15" xfId="0" applyNumberFormat="1" applyFont="1" applyBorder="1" applyAlignment="1">
      <alignment vertical="center" wrapText="1"/>
    </xf>
    <xf numFmtId="168" fontId="80" fillId="0" borderId="27" xfId="0" applyNumberFormat="1" applyFont="1" applyBorder="1" applyAlignment="1">
      <alignment vertical="center" wrapText="1"/>
    </xf>
    <xf numFmtId="168" fontId="80" fillId="2" borderId="27" xfId="0" applyNumberFormat="1" applyFont="1" applyFill="1" applyBorder="1" applyAlignment="1">
      <alignment vertical="center" wrapText="1"/>
    </xf>
    <xf numFmtId="0" fontId="80" fillId="14" borderId="17" xfId="0" applyFont="1" applyFill="1" applyBorder="1" applyAlignment="1">
      <alignment horizontal="right" vertical="center" wrapText="1"/>
    </xf>
    <xf numFmtId="0" fontId="80" fillId="0" borderId="15" xfId="0" applyFont="1" applyBorder="1" applyAlignment="1">
      <alignment horizontal="left" vertical="center" wrapText="1"/>
    </xf>
    <xf numFmtId="0" fontId="81" fillId="12" borderId="22" xfId="0" applyFont="1" applyFill="1" applyBorder="1" applyAlignment="1">
      <alignment wrapText="1"/>
    </xf>
    <xf numFmtId="0" fontId="74" fillId="0" borderId="0" xfId="0" applyFont="1" applyAlignment="1">
      <alignment horizontal="left" vertical="center"/>
    </xf>
    <xf numFmtId="0" fontId="84" fillId="11" borderId="0" xfId="0" applyFont="1" applyFill="1" applyAlignment="1">
      <alignment horizontal="left" vertical="center" wrapText="1"/>
    </xf>
    <xf numFmtId="0" fontId="84" fillId="6" borderId="0" xfId="0" applyFont="1" applyFill="1" applyAlignment="1">
      <alignment horizontal="left" vertical="center" wrapText="1"/>
    </xf>
    <xf numFmtId="0" fontId="52" fillId="11" borderId="0" xfId="0" applyFont="1" applyFill="1" applyAlignment="1">
      <alignment vertical="center"/>
    </xf>
    <xf numFmtId="0" fontId="71" fillId="12" borderId="22" xfId="0" applyFont="1" applyFill="1" applyBorder="1"/>
    <xf numFmtId="0" fontId="56" fillId="12" borderId="30" xfId="0" applyFont="1" applyFill="1" applyBorder="1"/>
    <xf numFmtId="0" fontId="53" fillId="12" borderId="34" xfId="0" applyFont="1" applyFill="1" applyBorder="1"/>
    <xf numFmtId="0" fontId="53" fillId="12" borderId="22" xfId="0" applyFont="1" applyFill="1" applyBorder="1"/>
    <xf numFmtId="0" fontId="53" fillId="12" borderId="26" xfId="0" applyFont="1" applyFill="1" applyBorder="1"/>
    <xf numFmtId="165" fontId="71" fillId="6" borderId="0" xfId="0" applyNumberFormat="1" applyFont="1" applyFill="1" applyAlignment="1">
      <alignment horizontal="right" vertical="center" wrapText="1"/>
    </xf>
    <xf numFmtId="0" fontId="74" fillId="0" borderId="42" xfId="0" applyFont="1" applyBorder="1" applyAlignment="1">
      <alignment horizontal="left" vertical="center" wrapText="1"/>
    </xf>
    <xf numFmtId="165" fontId="74" fillId="0" borderId="70" xfId="0" applyNumberFormat="1" applyFont="1" applyBorder="1" applyAlignment="1">
      <alignment horizontal="right" vertical="center" wrapText="1"/>
    </xf>
    <xf numFmtId="168" fontId="74" fillId="0" borderId="70" xfId="0" applyNumberFormat="1" applyFont="1" applyBorder="1" applyAlignment="1">
      <alignment vertical="center" wrapText="1"/>
    </xf>
    <xf numFmtId="168" fontId="74" fillId="0" borderId="28" xfId="0" applyNumberFormat="1" applyFont="1" applyBorder="1" applyAlignment="1">
      <alignment vertical="center" wrapText="1"/>
    </xf>
    <xf numFmtId="173" fontId="73" fillId="0" borderId="0" xfId="0" applyNumberFormat="1" applyFont="1" applyAlignment="1">
      <alignment horizontal="left" vertical="center" wrapText="1"/>
    </xf>
    <xf numFmtId="0" fontId="56" fillId="14" borderId="17" xfId="0" applyFont="1" applyFill="1" applyBorder="1" applyAlignment="1">
      <alignment horizontal="right" vertical="center" wrapText="1"/>
    </xf>
    <xf numFmtId="173" fontId="73" fillId="2" borderId="0" xfId="0" applyNumberFormat="1" applyFont="1" applyFill="1" applyAlignment="1">
      <alignment horizontal="left" vertical="center" wrapText="1"/>
    </xf>
    <xf numFmtId="0" fontId="73" fillId="2" borderId="0" xfId="0" applyFont="1" applyFill="1" applyAlignment="1">
      <alignment horizontal="left" vertical="center" wrapText="1"/>
    </xf>
    <xf numFmtId="167" fontId="80" fillId="0" borderId="17" xfId="0" applyNumberFormat="1" applyFont="1" applyBorder="1" applyAlignment="1">
      <alignment horizontal="right" vertical="center" wrapText="1"/>
    </xf>
    <xf numFmtId="173" fontId="73" fillId="0" borderId="12" xfId="0" applyNumberFormat="1" applyFont="1" applyBorder="1" applyAlignment="1">
      <alignment horizontal="left" vertical="center" wrapText="1"/>
    </xf>
    <xf numFmtId="0" fontId="85" fillId="11" borderId="0" xfId="0" applyFont="1" applyFill="1"/>
    <xf numFmtId="174" fontId="73" fillId="7" borderId="0" xfId="0" applyNumberFormat="1" applyFont="1" applyFill="1" applyAlignment="1">
      <alignment horizontal="left" vertical="center" wrapText="1"/>
    </xf>
    <xf numFmtId="0" fontId="73" fillId="7" borderId="0" xfId="0" applyFont="1" applyFill="1" applyAlignment="1">
      <alignment horizontal="left" vertical="center" wrapText="1"/>
    </xf>
    <xf numFmtId="0" fontId="81" fillId="12" borderId="22" xfId="0" applyFont="1" applyFill="1" applyBorder="1"/>
    <xf numFmtId="173" fontId="73" fillId="7" borderId="0" xfId="0" applyNumberFormat="1" applyFont="1" applyFill="1" applyAlignment="1">
      <alignment horizontal="left" vertical="center" wrapText="1"/>
    </xf>
    <xf numFmtId="0" fontId="73" fillId="10" borderId="0" xfId="0" applyFont="1" applyFill="1" applyAlignment="1">
      <alignment horizontal="left" vertical="center" wrapText="1"/>
    </xf>
    <xf numFmtId="173" fontId="73" fillId="2" borderId="12" xfId="0" applyNumberFormat="1" applyFont="1" applyFill="1" applyBorder="1" applyAlignment="1">
      <alignment horizontal="left" vertical="center" wrapText="1"/>
    </xf>
    <xf numFmtId="173" fontId="79" fillId="7" borderId="12" xfId="0" applyNumberFormat="1" applyFont="1" applyFill="1" applyBorder="1" applyAlignment="1">
      <alignment horizontal="left" vertical="center" wrapText="1"/>
    </xf>
    <xf numFmtId="0" fontId="74" fillId="0" borderId="9" xfId="0" applyFont="1" applyBorder="1" applyAlignment="1">
      <alignment horizontal="left" vertical="center" wrapText="1"/>
    </xf>
    <xf numFmtId="0" fontId="71" fillId="6" borderId="0" xfId="0" applyFont="1" applyFill="1" applyAlignment="1">
      <alignment horizontal="right" vertical="center" wrapText="1"/>
    </xf>
    <xf numFmtId="169" fontId="73" fillId="0" borderId="12" xfId="0" applyNumberFormat="1" applyFont="1" applyBorder="1" applyAlignment="1">
      <alignment horizontal="left" vertical="center" wrapText="1"/>
    </xf>
    <xf numFmtId="0" fontId="73" fillId="0" borderId="9" xfId="0" applyFont="1" applyBorder="1" applyAlignment="1">
      <alignment horizontal="left" vertical="center" wrapText="1"/>
    </xf>
    <xf numFmtId="0" fontId="71" fillId="11" borderId="0" xfId="0" applyFont="1" applyFill="1" applyAlignment="1">
      <alignment horizontal="left" vertical="center" wrapText="1"/>
    </xf>
    <xf numFmtId="0" fontId="71" fillId="11" borderId="0" xfId="0" applyFont="1" applyFill="1" applyAlignment="1">
      <alignment horizontal="right" vertical="center" wrapText="1"/>
    </xf>
    <xf numFmtId="0" fontId="71" fillId="6" borderId="0" xfId="0" applyFont="1" applyFill="1" applyAlignment="1">
      <alignment horizontal="left" vertical="center" wrapText="1"/>
    </xf>
    <xf numFmtId="173" fontId="73" fillId="8" borderId="0" xfId="0" applyNumberFormat="1" applyFont="1" applyFill="1" applyAlignment="1">
      <alignment horizontal="left" vertical="center" wrapText="1"/>
    </xf>
    <xf numFmtId="0" fontId="73" fillId="0" borderId="12" xfId="0" applyFont="1" applyBorder="1" applyAlignment="1">
      <alignment horizontal="left" vertical="center" wrapText="1"/>
    </xf>
    <xf numFmtId="173" fontId="79" fillId="0" borderId="12" xfId="0" applyNumberFormat="1" applyFont="1" applyBorder="1" applyAlignment="1">
      <alignment horizontal="left" vertical="center" wrapText="1"/>
    </xf>
    <xf numFmtId="173" fontId="73" fillId="8" borderId="12" xfId="0" applyNumberFormat="1" applyFont="1" applyFill="1" applyBorder="1" applyAlignment="1">
      <alignment horizontal="left" vertical="center" wrapText="1"/>
    </xf>
    <xf numFmtId="166" fontId="73" fillId="0" borderId="9" xfId="0" applyNumberFormat="1" applyFont="1" applyBorder="1" applyAlignment="1">
      <alignment horizontal="left" vertical="center" wrapText="1"/>
    </xf>
    <xf numFmtId="173" fontId="79" fillId="2" borderId="12" xfId="0" applyNumberFormat="1" applyFont="1" applyFill="1" applyBorder="1" applyAlignment="1">
      <alignment horizontal="left" vertical="center" wrapText="1"/>
    </xf>
    <xf numFmtId="165" fontId="73" fillId="0" borderId="9" xfId="0" applyNumberFormat="1" applyFont="1" applyBorder="1" applyAlignment="1">
      <alignment horizontal="left" vertical="center" wrapText="1"/>
    </xf>
    <xf numFmtId="174" fontId="73" fillId="0" borderId="9" xfId="0" applyNumberFormat="1" applyFont="1" applyBorder="1" applyAlignment="1">
      <alignment horizontal="left" vertical="center" wrapText="1"/>
    </xf>
    <xf numFmtId="175" fontId="73" fillId="0" borderId="0" xfId="0" applyNumberFormat="1" applyFont="1" applyAlignment="1">
      <alignment horizontal="right" vertical="center" wrapText="1"/>
    </xf>
    <xf numFmtId="166" fontId="86" fillId="0" borderId="0" xfId="0" applyNumberFormat="1" applyFont="1" applyAlignment="1">
      <alignment horizontal="left" wrapText="1"/>
    </xf>
    <xf numFmtId="175" fontId="73" fillId="0" borderId="12" xfId="0" applyNumberFormat="1" applyFont="1" applyBorder="1" applyAlignment="1">
      <alignment horizontal="right" vertical="center" wrapText="1"/>
    </xf>
    <xf numFmtId="0" fontId="73" fillId="0" borderId="9" xfId="0" applyFont="1" applyBorder="1" applyAlignment="1">
      <alignment horizontal="right" vertical="center" wrapText="1"/>
    </xf>
    <xf numFmtId="165" fontId="79" fillId="9" borderId="0" xfId="0" applyNumberFormat="1" applyFont="1" applyFill="1" applyAlignment="1">
      <alignment horizontal="right" vertical="center" wrapText="1"/>
    </xf>
    <xf numFmtId="0" fontId="79" fillId="9" borderId="0" xfId="0" applyFont="1" applyFill="1" applyAlignment="1">
      <alignment horizontal="right" vertical="center" wrapText="1"/>
    </xf>
    <xf numFmtId="0" fontId="73" fillId="0" borderId="0" xfId="0" applyFont="1" applyAlignment="1">
      <alignment horizontal="right" vertical="center" wrapText="1"/>
    </xf>
    <xf numFmtId="0" fontId="80" fillId="0" borderId="9" xfId="0" applyFont="1" applyBorder="1" applyAlignment="1">
      <alignment horizontal="right" vertical="center" wrapText="1"/>
    </xf>
    <xf numFmtId="165" fontId="74" fillId="0" borderId="0" xfId="0" applyNumberFormat="1" applyFont="1" applyAlignment="1">
      <alignment horizontal="left" vertical="center" wrapText="1"/>
    </xf>
    <xf numFmtId="167" fontId="73" fillId="0" borderId="0" xfId="0" applyNumberFormat="1" applyFont="1" applyAlignment="1">
      <alignment horizontal="right" vertical="center" wrapText="1"/>
    </xf>
    <xf numFmtId="167" fontId="73" fillId="0" borderId="0" xfId="0" applyNumberFormat="1" applyFont="1" applyAlignment="1">
      <alignment horizontal="left" vertical="center" wrapText="1"/>
    </xf>
    <xf numFmtId="0" fontId="52" fillId="11" borderId="0" xfId="0" applyFont="1" applyFill="1" applyAlignment="1">
      <alignment horizontal="left" vertical="center" wrapText="1"/>
    </xf>
    <xf numFmtId="0" fontId="52" fillId="11" borderId="0" xfId="0" applyFont="1" applyFill="1" applyAlignment="1">
      <alignment horizontal="right" vertical="center" wrapText="1"/>
    </xf>
    <xf numFmtId="0" fontId="79" fillId="0" borderId="0" xfId="0" applyFont="1" applyAlignment="1">
      <alignment horizontal="right" vertical="center" wrapText="1"/>
    </xf>
    <xf numFmtId="0" fontId="73" fillId="0" borderId="15" xfId="0" applyFont="1" applyBorder="1" applyAlignment="1">
      <alignment horizontal="left" vertical="center" wrapText="1"/>
    </xf>
    <xf numFmtId="166" fontId="80" fillId="0" borderId="17" xfId="0" applyNumberFormat="1" applyFont="1" applyBorder="1" applyAlignment="1">
      <alignment horizontal="right" vertical="center" wrapText="1"/>
    </xf>
    <xf numFmtId="166" fontId="80" fillId="0" borderId="27" xfId="0" applyNumberFormat="1" applyFont="1" applyBorder="1" applyAlignment="1">
      <alignment vertical="center" wrapText="1"/>
    </xf>
    <xf numFmtId="166" fontId="74" fillId="0" borderId="17" xfId="0" applyNumberFormat="1" applyFont="1" applyBorder="1" applyAlignment="1">
      <alignment horizontal="right" vertical="center" wrapText="1"/>
    </xf>
    <xf numFmtId="168" fontId="80" fillId="2" borderId="17" xfId="0" applyNumberFormat="1" applyFont="1" applyFill="1" applyBorder="1" applyAlignment="1">
      <alignment vertical="center" wrapText="1"/>
    </xf>
    <xf numFmtId="9" fontId="80" fillId="14" borderId="33" xfId="37" applyFont="1" applyFill="1" applyBorder="1" applyAlignment="1">
      <alignment horizontal="right" vertical="center" wrapText="1"/>
    </xf>
    <xf numFmtId="9" fontId="80" fillId="0" borderId="33" xfId="37" applyFont="1" applyBorder="1" applyAlignment="1">
      <alignment horizontal="right" vertical="center" wrapText="1"/>
    </xf>
    <xf numFmtId="9" fontId="74" fillId="0" borderId="33" xfId="37" applyFont="1" applyBorder="1" applyAlignment="1">
      <alignment horizontal="right" vertical="center" wrapText="1"/>
    </xf>
    <xf numFmtId="9" fontId="74" fillId="0" borderId="33" xfId="37" applyFont="1" applyBorder="1" applyAlignment="1">
      <alignment vertical="center" wrapText="1"/>
    </xf>
    <xf numFmtId="9" fontId="74" fillId="0" borderId="25" xfId="37" applyFont="1" applyBorder="1" applyAlignment="1">
      <alignment vertical="center" wrapText="1"/>
    </xf>
    <xf numFmtId="3" fontId="80" fillId="14" borderId="17" xfId="0" applyNumberFormat="1" applyFont="1" applyFill="1" applyBorder="1" applyAlignment="1">
      <alignment horizontal="right" vertical="center" wrapText="1"/>
    </xf>
    <xf numFmtId="3" fontId="80" fillId="0" borderId="17" xfId="0" applyNumberFormat="1" applyFont="1" applyBorder="1" applyAlignment="1">
      <alignment horizontal="right" vertical="center" wrapText="1"/>
    </xf>
    <xf numFmtId="3" fontId="80" fillId="0" borderId="27" xfId="0" applyNumberFormat="1" applyFont="1" applyBorder="1" applyAlignment="1">
      <alignment vertical="center" wrapText="1"/>
    </xf>
    <xf numFmtId="3" fontId="74" fillId="0" borderId="17" xfId="0" applyNumberFormat="1" applyFont="1" applyBorder="1" applyAlignment="1">
      <alignment horizontal="right" vertical="center" wrapText="1"/>
    </xf>
    <xf numFmtId="3" fontId="74" fillId="0" borderId="27" xfId="0" applyNumberFormat="1" applyFont="1" applyBorder="1" applyAlignment="1">
      <alignment horizontal="right" vertical="center" wrapText="1"/>
    </xf>
    <xf numFmtId="3" fontId="74" fillId="0" borderId="27" xfId="0" applyNumberFormat="1" applyFont="1" applyBorder="1" applyAlignment="1">
      <alignment vertical="center" wrapText="1"/>
    </xf>
    <xf numFmtId="3" fontId="80" fillId="2" borderId="27" xfId="0" applyNumberFormat="1" applyFont="1" applyFill="1" applyBorder="1" applyAlignment="1">
      <alignment vertical="center" wrapText="1"/>
    </xf>
    <xf numFmtId="2" fontId="74" fillId="0" borderId="27" xfId="0" applyNumberFormat="1" applyFont="1" applyBorder="1" applyAlignment="1">
      <alignment horizontal="right" vertical="center" wrapText="1"/>
    </xf>
    <xf numFmtId="180" fontId="74" fillId="0" borderId="27" xfId="0" applyNumberFormat="1" applyFont="1" applyBorder="1" applyAlignment="1">
      <alignment horizontal="right" vertical="center" wrapText="1"/>
    </xf>
    <xf numFmtId="1" fontId="74" fillId="0" borderId="27" xfId="0" applyNumberFormat="1" applyFont="1" applyBorder="1" applyAlignment="1">
      <alignment horizontal="right" vertical="center" wrapText="1"/>
    </xf>
    <xf numFmtId="166" fontId="74" fillId="2" borderId="27" xfId="0" applyNumberFormat="1" applyFont="1" applyFill="1" applyBorder="1" applyAlignment="1">
      <alignment vertical="center" wrapText="1"/>
    </xf>
    <xf numFmtId="0" fontId="74" fillId="0" borderId="15" xfId="0" applyFont="1" applyBorder="1" applyAlignment="1">
      <alignment horizontal="left" vertical="center" wrapText="1"/>
    </xf>
    <xf numFmtId="180" fontId="80" fillId="14" borderId="17" xfId="0" applyNumberFormat="1" applyFont="1" applyFill="1" applyBorder="1" applyAlignment="1">
      <alignment horizontal="right" vertical="center" wrapText="1"/>
    </xf>
    <xf numFmtId="180" fontId="74" fillId="0" borderId="17" xfId="0" applyNumberFormat="1" applyFont="1" applyBorder="1" applyAlignment="1">
      <alignment horizontal="right" vertical="center" wrapText="1"/>
    </xf>
    <xf numFmtId="180" fontId="74" fillId="2" borderId="27" xfId="0" applyNumberFormat="1" applyFont="1" applyFill="1" applyBorder="1" applyAlignment="1">
      <alignment vertical="center" wrapText="1"/>
    </xf>
    <xf numFmtId="2" fontId="80" fillId="14" borderId="17" xfId="0" applyNumberFormat="1" applyFont="1" applyFill="1" applyBorder="1" applyAlignment="1">
      <alignment horizontal="right" vertical="center" wrapText="1"/>
    </xf>
    <xf numFmtId="2" fontId="74" fillId="0" borderId="17" xfId="0" applyNumberFormat="1" applyFont="1" applyBorder="1" applyAlignment="1">
      <alignment horizontal="right" vertical="center" wrapText="1"/>
    </xf>
    <xf numFmtId="1" fontId="80" fillId="14" borderId="17" xfId="0" applyNumberFormat="1" applyFont="1" applyFill="1" applyBorder="1" applyAlignment="1">
      <alignment horizontal="right" vertical="center" wrapText="1"/>
    </xf>
    <xf numFmtId="1" fontId="74" fillId="0" borderId="17" xfId="0" applyNumberFormat="1" applyFont="1" applyBorder="1" applyAlignment="1">
      <alignment horizontal="right" vertical="center" wrapText="1"/>
    </xf>
    <xf numFmtId="1" fontId="74" fillId="2" borderId="27" xfId="0" applyNumberFormat="1" applyFont="1" applyFill="1" applyBorder="1" applyAlignment="1">
      <alignment vertical="center" wrapText="1"/>
    </xf>
    <xf numFmtId="0" fontId="74" fillId="0" borderId="31" xfId="0" applyFont="1" applyBorder="1" applyAlignment="1">
      <alignment horizontal="left" vertical="center" wrapText="1"/>
    </xf>
    <xf numFmtId="0" fontId="80" fillId="0" borderId="29" xfId="0" applyFont="1" applyBorder="1" applyAlignment="1">
      <alignment horizontal="left" vertical="center" wrapText="1"/>
    </xf>
    <xf numFmtId="0" fontId="74" fillId="0" borderId="16" xfId="0" applyFont="1" applyBorder="1" applyAlignment="1">
      <alignment horizontal="left" vertical="center" wrapText="1"/>
    </xf>
    <xf numFmtId="0" fontId="80" fillId="0" borderId="16" xfId="0" applyFont="1" applyBorder="1" applyAlignment="1">
      <alignment horizontal="left" vertical="center" wrapText="1"/>
    </xf>
    <xf numFmtId="0" fontId="80" fillId="0" borderId="31" xfId="0" applyFont="1" applyBorder="1" applyAlignment="1">
      <alignment horizontal="left" vertical="center" wrapText="1"/>
    </xf>
    <xf numFmtId="0" fontId="80" fillId="0" borderId="42" xfId="0" applyFont="1" applyBorder="1" applyAlignment="1">
      <alignment horizontal="left" vertical="center" wrapText="1"/>
    </xf>
    <xf numFmtId="0" fontId="80" fillId="0" borderId="40" xfId="0" applyFont="1" applyBorder="1" applyAlignment="1">
      <alignment horizontal="left" vertical="center" wrapText="1"/>
    </xf>
    <xf numFmtId="0" fontId="69" fillId="12" borderId="34" xfId="0" applyFont="1" applyFill="1" applyBorder="1"/>
    <xf numFmtId="165" fontId="84" fillId="6" borderId="0" xfId="0" applyNumberFormat="1" applyFont="1" applyFill="1" applyAlignment="1">
      <alignment horizontal="right" vertical="center" wrapText="1"/>
    </xf>
    <xf numFmtId="167" fontId="91" fillId="0" borderId="0" xfId="0" applyNumberFormat="1" applyFont="1" applyAlignment="1">
      <alignment horizontal="right" vertical="center" wrapText="1"/>
    </xf>
    <xf numFmtId="167" fontId="91" fillId="0" borderId="10" xfId="0" applyNumberFormat="1" applyFont="1" applyBorder="1" applyAlignment="1">
      <alignment horizontal="right" vertical="center" wrapText="1"/>
    </xf>
    <xf numFmtId="167" fontId="79" fillId="2" borderId="8" xfId="0" applyNumberFormat="1" applyFont="1" applyFill="1" applyBorder="1" applyAlignment="1">
      <alignment horizontal="left" vertical="center" wrapText="1"/>
    </xf>
    <xf numFmtId="0" fontId="74" fillId="2" borderId="0" xfId="0" applyFont="1" applyFill="1" applyAlignment="1">
      <alignment horizontal="left" vertical="center" wrapText="1"/>
    </xf>
    <xf numFmtId="0" fontId="79" fillId="2" borderId="0" xfId="0" applyFont="1" applyFill="1" applyAlignment="1">
      <alignment horizontal="right" vertical="center" wrapText="1"/>
    </xf>
    <xf numFmtId="0" fontId="73" fillId="2" borderId="0" xfId="0" applyFont="1" applyFill="1" applyAlignment="1">
      <alignment horizontal="right" vertical="center" wrapText="1"/>
    </xf>
    <xf numFmtId="0" fontId="92" fillId="2" borderId="0" xfId="0" applyFont="1" applyFill="1" applyAlignment="1">
      <alignment horizontal="right" vertical="center" wrapText="1"/>
    </xf>
    <xf numFmtId="0" fontId="91" fillId="2" borderId="0" xfId="0" applyFont="1" applyFill="1" applyAlignment="1">
      <alignment horizontal="right" vertical="center" wrapText="1"/>
    </xf>
    <xf numFmtId="0" fontId="79" fillId="2" borderId="0" xfId="0" applyFont="1" applyFill="1" applyAlignment="1">
      <alignment horizontal="left" vertical="center" wrapText="1"/>
    </xf>
    <xf numFmtId="0" fontId="93" fillId="2" borderId="0" xfId="0" applyFont="1" applyFill="1" applyAlignment="1">
      <alignment horizontal="left" wrapText="1"/>
    </xf>
    <xf numFmtId="0" fontId="84" fillId="6" borderId="0" xfId="0" applyFont="1" applyFill="1" applyAlignment="1">
      <alignment horizontal="right" vertical="center" wrapText="1"/>
    </xf>
    <xf numFmtId="171" fontId="73" fillId="0" borderId="0" xfId="0" applyNumberFormat="1" applyFont="1" applyAlignment="1">
      <alignment horizontal="right" vertical="center" wrapText="1"/>
    </xf>
    <xf numFmtId="175" fontId="91" fillId="0" borderId="0" xfId="0" applyNumberFormat="1" applyFont="1" applyAlignment="1">
      <alignment horizontal="right" vertical="center" wrapText="1"/>
    </xf>
    <xf numFmtId="175" fontId="91" fillId="0" borderId="12" xfId="0" applyNumberFormat="1" applyFont="1" applyBorder="1" applyAlignment="1">
      <alignment horizontal="right" vertical="center" wrapText="1"/>
    </xf>
    <xf numFmtId="0" fontId="79" fillId="0" borderId="9" xfId="0" applyFont="1" applyBorder="1" applyAlignment="1">
      <alignment horizontal="left" vertical="center" wrapText="1"/>
    </xf>
    <xf numFmtId="0" fontId="91" fillId="0" borderId="0" xfId="0" applyFont="1" applyAlignment="1">
      <alignment horizontal="right" vertical="center" wrapText="1"/>
    </xf>
    <xf numFmtId="167" fontId="73" fillId="0" borderId="12" xfId="0" applyNumberFormat="1" applyFont="1" applyBorder="1" applyAlignment="1">
      <alignment horizontal="right" vertical="center" wrapText="1"/>
    </xf>
    <xf numFmtId="0" fontId="74" fillId="11" borderId="42" xfId="0" applyFont="1" applyFill="1" applyBorder="1" applyAlignment="1">
      <alignment horizontal="left" vertical="center" wrapText="1"/>
    </xf>
    <xf numFmtId="0" fontId="74" fillId="11" borderId="32" xfId="0" applyFont="1" applyFill="1" applyBorder="1" applyAlignment="1">
      <alignment horizontal="left" vertical="center" wrapText="1"/>
    </xf>
    <xf numFmtId="0" fontId="74" fillId="11" borderId="32" xfId="0" applyFont="1" applyFill="1" applyBorder="1" applyAlignment="1">
      <alignment horizontal="left" vertical="center" wrapText="1" indent="1"/>
    </xf>
    <xf numFmtId="0" fontId="80" fillId="11" borderId="32" xfId="0" applyFont="1" applyFill="1" applyBorder="1" applyAlignment="1">
      <alignment horizontal="left" vertical="center" wrapText="1"/>
    </xf>
    <xf numFmtId="0" fontId="36" fillId="11" borderId="31" xfId="0" applyFont="1" applyFill="1" applyBorder="1" applyAlignment="1">
      <alignment vertical="center"/>
    </xf>
    <xf numFmtId="0" fontId="36" fillId="11" borderId="32" xfId="0" applyFont="1" applyFill="1" applyBorder="1" applyAlignment="1">
      <alignment vertical="center"/>
    </xf>
    <xf numFmtId="0" fontId="36" fillId="11" borderId="42" xfId="0" applyFont="1" applyFill="1" applyBorder="1" applyAlignment="1">
      <alignment vertical="center"/>
    </xf>
    <xf numFmtId="0" fontId="41" fillId="11" borderId="32" xfId="0" applyFont="1" applyFill="1" applyBorder="1" applyAlignment="1">
      <alignment vertical="center"/>
    </xf>
    <xf numFmtId="2" fontId="96" fillId="0" borderId="0" xfId="0" applyNumberFormat="1" applyFont="1"/>
    <xf numFmtId="0" fontId="96" fillId="0" borderId="0" xfId="0" applyFont="1"/>
    <xf numFmtId="181" fontId="80" fillId="14" borderId="70" xfId="38" applyNumberFormat="1" applyFont="1" applyFill="1" applyBorder="1" applyAlignment="1">
      <alignment vertical="center" wrapText="1"/>
    </xf>
    <xf numFmtId="181" fontId="80" fillId="14" borderId="17" xfId="38" applyNumberFormat="1" applyFont="1" applyFill="1" applyBorder="1" applyAlignment="1">
      <alignment vertical="center" wrapText="1"/>
    </xf>
    <xf numFmtId="181" fontId="69" fillId="14" borderId="70" xfId="38" applyNumberFormat="1" applyFont="1" applyFill="1" applyBorder="1" applyAlignment="1">
      <alignment vertical="center" wrapText="1"/>
    </xf>
    <xf numFmtId="181" fontId="53" fillId="11" borderId="70" xfId="38" applyNumberFormat="1" applyFont="1" applyFill="1" applyBorder="1" applyAlignment="1">
      <alignment horizontal="right" vertical="center" wrapText="1"/>
    </xf>
    <xf numFmtId="181" fontId="53" fillId="11" borderId="28" xfId="38" applyNumberFormat="1" applyFont="1" applyFill="1" applyBorder="1" applyAlignment="1">
      <alignment vertical="center" wrapText="1"/>
    </xf>
    <xf numFmtId="181" fontId="69" fillId="14" borderId="17" xfId="38" applyNumberFormat="1" applyFont="1" applyFill="1" applyBorder="1" applyAlignment="1">
      <alignment vertical="center" wrapText="1"/>
    </xf>
    <xf numFmtId="181" fontId="53" fillId="11" borderId="17" xfId="38" applyNumberFormat="1" applyFont="1" applyFill="1" applyBorder="1" applyAlignment="1">
      <alignment horizontal="right" vertical="center" wrapText="1"/>
    </xf>
    <xf numFmtId="181" fontId="53" fillId="11" borderId="27" xfId="38" applyNumberFormat="1" applyFont="1" applyFill="1" applyBorder="1" applyAlignment="1">
      <alignment horizontal="right" vertical="center" wrapText="1"/>
    </xf>
    <xf numFmtId="181" fontId="69" fillId="11" borderId="17" xfId="38" applyNumberFormat="1" applyFont="1" applyFill="1" applyBorder="1" applyAlignment="1">
      <alignment horizontal="right" vertical="center" wrapText="1"/>
    </xf>
    <xf numFmtId="181" fontId="69" fillId="11" borderId="27" xfId="38" applyNumberFormat="1" applyFont="1" applyFill="1" applyBorder="1" applyAlignment="1">
      <alignment horizontal="right" vertical="center" wrapText="1"/>
    </xf>
    <xf numFmtId="181" fontId="53" fillId="11" borderId="70" xfId="38" applyNumberFormat="1" applyFont="1" applyFill="1" applyBorder="1" applyAlignment="1">
      <alignment vertical="center" wrapText="1"/>
    </xf>
    <xf numFmtId="0" fontId="74" fillId="0" borderId="0" xfId="0" applyFont="1" applyAlignment="1">
      <alignment vertical="center" wrapText="1"/>
    </xf>
    <xf numFmtId="0" fontId="53" fillId="12" borderId="34" xfId="0" applyFont="1" applyFill="1" applyBorder="1" applyAlignment="1">
      <alignment horizontal="right"/>
    </xf>
    <xf numFmtId="0" fontId="53" fillId="12" borderId="22" xfId="0" applyFont="1" applyFill="1" applyBorder="1" applyAlignment="1">
      <alignment horizontal="right"/>
    </xf>
    <xf numFmtId="0" fontId="84" fillId="11" borderId="0" xfId="0" applyFont="1" applyFill="1" applyAlignment="1">
      <alignment horizontal="right" vertical="center" wrapText="1"/>
    </xf>
    <xf numFmtId="164" fontId="69" fillId="14" borderId="70" xfId="38" applyFont="1" applyFill="1" applyBorder="1" applyAlignment="1">
      <alignment vertical="center" wrapText="1"/>
    </xf>
    <xf numFmtId="164" fontId="53" fillId="11" borderId="70" xfId="38" applyFont="1" applyFill="1" applyBorder="1" applyAlignment="1">
      <alignment horizontal="right" vertical="center" wrapText="1"/>
    </xf>
    <xf numFmtId="164" fontId="53" fillId="11" borderId="28" xfId="38" applyFont="1" applyFill="1" applyBorder="1" applyAlignment="1">
      <alignment vertical="center" wrapText="1"/>
    </xf>
    <xf numFmtId="164" fontId="69" fillId="14" borderId="17" xfId="38" applyFont="1" applyFill="1" applyBorder="1" applyAlignment="1">
      <alignment vertical="center" wrapText="1"/>
    </xf>
    <xf numFmtId="164" fontId="53" fillId="11" borderId="17" xfId="38" applyFont="1" applyFill="1" applyBorder="1" applyAlignment="1">
      <alignment horizontal="right" vertical="center" wrapText="1"/>
    </xf>
    <xf numFmtId="164" fontId="53" fillId="11" borderId="27" xfId="38" applyFont="1" applyFill="1" applyBorder="1" applyAlignment="1">
      <alignment horizontal="right" vertical="center" wrapText="1"/>
    </xf>
    <xf numFmtId="164" fontId="69" fillId="11" borderId="17" xfId="38" applyFont="1" applyFill="1" applyBorder="1" applyAlignment="1">
      <alignment horizontal="right" vertical="center" wrapText="1"/>
    </xf>
    <xf numFmtId="164" fontId="69" fillId="11" borderId="27" xfId="38" applyFont="1" applyFill="1" applyBorder="1" applyAlignment="1">
      <alignment horizontal="right" vertical="center" wrapText="1"/>
    </xf>
    <xf numFmtId="0" fontId="36" fillId="11" borderId="31" xfId="0" applyFont="1" applyFill="1" applyBorder="1" applyAlignment="1">
      <alignment vertical="center" wrapText="1"/>
    </xf>
    <xf numFmtId="0" fontId="36" fillId="11" borderId="32" xfId="0" applyFont="1" applyFill="1" applyBorder="1" applyAlignment="1">
      <alignment vertical="center" wrapText="1"/>
    </xf>
    <xf numFmtId="0" fontId="36" fillId="11" borderId="42" xfId="0" applyFont="1" applyFill="1" applyBorder="1" applyAlignment="1">
      <alignment vertical="center" wrapText="1"/>
    </xf>
    <xf numFmtId="2" fontId="69" fillId="14" borderId="17" xfId="38" applyNumberFormat="1" applyFont="1" applyFill="1" applyBorder="1" applyAlignment="1">
      <alignment vertical="center" wrapText="1"/>
    </xf>
    <xf numFmtId="0" fontId="74" fillId="0" borderId="0" xfId="0" applyFont="1" applyAlignment="1">
      <alignment wrapText="1"/>
    </xf>
    <xf numFmtId="0" fontId="74" fillId="0" borderId="9" xfId="0" applyFont="1" applyBorder="1" applyAlignment="1">
      <alignment wrapText="1"/>
    </xf>
    <xf numFmtId="0" fontId="41" fillId="11" borderId="0" xfId="0" applyFont="1" applyFill="1" applyAlignment="1">
      <alignment vertical="center"/>
    </xf>
    <xf numFmtId="164" fontId="69" fillId="11" borderId="0" xfId="38" applyFont="1" applyFill="1" applyBorder="1" applyAlignment="1">
      <alignment horizontal="right" vertical="center" wrapText="1"/>
    </xf>
    <xf numFmtId="164" fontId="69" fillId="11" borderId="0" xfId="38" applyFont="1" applyFill="1" applyBorder="1" applyAlignment="1">
      <alignment vertical="center" wrapText="1"/>
    </xf>
    <xf numFmtId="0" fontId="69" fillId="12" borderId="30" xfId="0" applyFont="1" applyFill="1" applyBorder="1"/>
    <xf numFmtId="0" fontId="53" fillId="11" borderId="31" xfId="0" applyFont="1" applyFill="1" applyBorder="1"/>
    <xf numFmtId="0" fontId="53" fillId="11" borderId="32" xfId="0" applyFont="1" applyFill="1" applyBorder="1"/>
    <xf numFmtId="0" fontId="73" fillId="2" borderId="9" xfId="0" applyFont="1" applyFill="1" applyBorder="1" applyAlignment="1">
      <alignment horizontal="right" vertical="center" wrapText="1"/>
    </xf>
    <xf numFmtId="167" fontId="74" fillId="0" borderId="0" xfId="0" applyNumberFormat="1" applyFont="1" applyAlignment="1">
      <alignment horizontal="right" vertical="center" wrapText="1"/>
    </xf>
    <xf numFmtId="0" fontId="74" fillId="0" borderId="0" xfId="0" applyFont="1" applyAlignment="1">
      <alignment horizontal="right" vertical="center" wrapText="1"/>
    </xf>
    <xf numFmtId="0" fontId="74" fillId="2" borderId="0" xfId="0" applyFont="1" applyFill="1" applyAlignment="1">
      <alignment horizontal="right" vertical="center" wrapText="1"/>
    </xf>
    <xf numFmtId="0" fontId="53" fillId="11" borderId="40" xfId="0" applyFont="1" applyFill="1" applyBorder="1"/>
    <xf numFmtId="167" fontId="73" fillId="0" borderId="17" xfId="0" applyNumberFormat="1" applyFont="1" applyBorder="1" applyAlignment="1">
      <alignment horizontal="right" vertical="center" wrapText="1"/>
    </xf>
    <xf numFmtId="0" fontId="53" fillId="0" borderId="32" xfId="0" applyFont="1" applyBorder="1" applyAlignment="1">
      <alignment horizontal="left" vertical="center" wrapText="1"/>
    </xf>
    <xf numFmtId="167" fontId="53" fillId="2" borderId="17" xfId="0" applyNumberFormat="1" applyFont="1" applyFill="1" applyBorder="1" applyAlignment="1">
      <alignment horizontal="right" vertical="center" wrapText="1"/>
    </xf>
    <xf numFmtId="167" fontId="53" fillId="0" borderId="17" xfId="0" applyNumberFormat="1" applyFont="1" applyBorder="1" applyAlignment="1">
      <alignment horizontal="right" vertical="center" wrapText="1"/>
    </xf>
    <xf numFmtId="0" fontId="53" fillId="0" borderId="17" xfId="0" applyFont="1" applyBorder="1" applyAlignment="1">
      <alignment horizontal="right" vertical="center" wrapText="1"/>
    </xf>
    <xf numFmtId="0" fontId="53" fillId="0" borderId="27" xfId="0" applyFont="1" applyBorder="1" applyAlignment="1">
      <alignment horizontal="right" vertical="center" wrapText="1"/>
    </xf>
    <xf numFmtId="0" fontId="53" fillId="2" borderId="17" xfId="0" applyFont="1" applyFill="1" applyBorder="1" applyAlignment="1">
      <alignment horizontal="right" vertical="center" wrapText="1"/>
    </xf>
    <xf numFmtId="165" fontId="53" fillId="0" borderId="17" xfId="0" applyNumberFormat="1" applyFont="1" applyBorder="1" applyAlignment="1">
      <alignment horizontal="right" vertical="center" wrapText="1"/>
    </xf>
    <xf numFmtId="165" fontId="53" fillId="2" borderId="17" xfId="0" applyNumberFormat="1" applyFont="1" applyFill="1" applyBorder="1" applyAlignment="1">
      <alignment horizontal="right" vertical="center" wrapText="1"/>
    </xf>
    <xf numFmtId="165" fontId="53" fillId="0" borderId="27" xfId="0" applyNumberFormat="1" applyFont="1" applyBorder="1" applyAlignment="1">
      <alignment horizontal="right" vertical="center" wrapText="1"/>
    </xf>
    <xf numFmtId="171" fontId="53" fillId="0" borderId="17" xfId="0" applyNumberFormat="1" applyFont="1" applyBorder="1" applyAlignment="1">
      <alignment horizontal="right" vertical="center" wrapText="1"/>
    </xf>
    <xf numFmtId="172" fontId="53" fillId="0" borderId="17" xfId="0" applyNumberFormat="1" applyFont="1" applyBorder="1" applyAlignment="1">
      <alignment horizontal="right" vertical="center" wrapText="1"/>
    </xf>
    <xf numFmtId="172" fontId="53" fillId="2" borderId="17" xfId="0" applyNumberFormat="1" applyFont="1" applyFill="1" applyBorder="1" applyAlignment="1">
      <alignment horizontal="right" vertical="center" wrapText="1"/>
    </xf>
    <xf numFmtId="172" fontId="53" fillId="0" borderId="27" xfId="0" applyNumberFormat="1" applyFont="1" applyBorder="1" applyAlignment="1">
      <alignment horizontal="right" vertical="center" wrapText="1"/>
    </xf>
    <xf numFmtId="0" fontId="69" fillId="0" borderId="32" xfId="0" applyFont="1" applyBorder="1" applyAlignment="1">
      <alignment horizontal="left" vertical="center" wrapText="1"/>
    </xf>
    <xf numFmtId="9" fontId="53" fillId="0" borderId="17" xfId="0" applyNumberFormat="1" applyFont="1" applyBorder="1" applyAlignment="1">
      <alignment horizontal="right" vertical="center" wrapText="1"/>
    </xf>
    <xf numFmtId="9" fontId="53" fillId="2" borderId="17" xfId="0" applyNumberFormat="1" applyFont="1" applyFill="1" applyBorder="1" applyAlignment="1">
      <alignment horizontal="right" vertical="center" wrapText="1"/>
    </xf>
    <xf numFmtId="9" fontId="53" fillId="2" borderId="27" xfId="0" applyNumberFormat="1" applyFont="1" applyFill="1" applyBorder="1" applyAlignment="1">
      <alignment horizontal="right" vertical="center" wrapText="1"/>
    </xf>
    <xf numFmtId="0" fontId="52" fillId="12" borderId="30" xfId="0" applyFont="1" applyFill="1" applyBorder="1"/>
    <xf numFmtId="0" fontId="97" fillId="0" borderId="0" xfId="0" applyFont="1" applyAlignment="1">
      <alignment horizontal="right" vertical="center" wrapText="1"/>
    </xf>
    <xf numFmtId="0" fontId="53" fillId="11" borderId="31" xfId="0" applyFont="1" applyFill="1" applyBorder="1" applyAlignment="1">
      <alignment vertical="center"/>
    </xf>
    <xf numFmtId="3" fontId="69" fillId="14" borderId="33" xfId="0" applyNumberFormat="1" applyFont="1" applyFill="1" applyBorder="1" applyAlignment="1">
      <alignment vertical="center"/>
    </xf>
    <xf numFmtId="3" fontId="53" fillId="11" borderId="33" xfId="0" applyNumberFormat="1" applyFont="1" applyFill="1" applyBorder="1" applyAlignment="1">
      <alignment vertical="center"/>
    </xf>
    <xf numFmtId="0" fontId="53" fillId="11" borderId="32" xfId="0" applyFont="1" applyFill="1" applyBorder="1" applyAlignment="1">
      <alignment vertical="center"/>
    </xf>
    <xf numFmtId="181" fontId="69" fillId="14" borderId="17" xfId="38" applyNumberFormat="1" applyFont="1" applyFill="1" applyBorder="1" applyAlignment="1">
      <alignment vertical="center"/>
    </xf>
    <xf numFmtId="181" fontId="53" fillId="11" borderId="17" xfId="38" applyNumberFormat="1" applyFont="1" applyFill="1" applyBorder="1" applyAlignment="1">
      <alignment vertical="center"/>
    </xf>
    <xf numFmtId="0" fontId="53" fillId="11" borderId="40" xfId="0" applyFont="1" applyFill="1" applyBorder="1" applyAlignment="1">
      <alignment vertical="center"/>
    </xf>
    <xf numFmtId="0" fontId="69" fillId="14" borderId="73" xfId="0" applyFont="1" applyFill="1" applyBorder="1" applyAlignment="1">
      <alignment vertical="center"/>
    </xf>
    <xf numFmtId="0" fontId="53" fillId="11" borderId="73" xfId="0" applyFont="1" applyFill="1" applyBorder="1" applyAlignment="1">
      <alignment vertical="center"/>
    </xf>
    <xf numFmtId="1" fontId="53" fillId="11" borderId="73" xfId="0" applyNumberFormat="1" applyFont="1" applyFill="1" applyBorder="1" applyAlignment="1">
      <alignment vertical="center"/>
    </xf>
    <xf numFmtId="167" fontId="53" fillId="0" borderId="27" xfId="0" applyNumberFormat="1" applyFont="1" applyBorder="1" applyAlignment="1">
      <alignment horizontal="right" vertical="center" wrapText="1"/>
    </xf>
    <xf numFmtId="0" fontId="69" fillId="12" borderId="34" xfId="0" applyFont="1" applyFill="1" applyBorder="1" applyAlignment="1">
      <alignment horizontal="right"/>
    </xf>
    <xf numFmtId="0" fontId="53" fillId="12" borderId="26" xfId="0" applyFont="1" applyFill="1" applyBorder="1" applyAlignment="1">
      <alignment horizontal="right"/>
    </xf>
    <xf numFmtId="3" fontId="69" fillId="14" borderId="33" xfId="0" applyNumberFormat="1" applyFont="1" applyFill="1" applyBorder="1" applyAlignment="1">
      <alignment horizontal="right"/>
    </xf>
    <xf numFmtId="3" fontId="53" fillId="11" borderId="33" xfId="0" applyNumberFormat="1" applyFont="1" applyFill="1" applyBorder="1" applyAlignment="1">
      <alignment horizontal="right"/>
    </xf>
    <xf numFmtId="181" fontId="53" fillId="11" borderId="28" xfId="38" applyNumberFormat="1" applyFont="1" applyFill="1" applyBorder="1" applyAlignment="1">
      <alignment horizontal="right" vertical="center" wrapText="1"/>
    </xf>
    <xf numFmtId="1" fontId="53" fillId="11" borderId="73" xfId="0" applyNumberFormat="1" applyFont="1" applyFill="1" applyBorder="1" applyAlignment="1">
      <alignment horizontal="right"/>
    </xf>
    <xf numFmtId="168" fontId="53" fillId="0" borderId="17" xfId="0" applyNumberFormat="1" applyFont="1" applyBorder="1" applyAlignment="1">
      <alignment horizontal="right" vertical="center" wrapText="1"/>
    </xf>
    <xf numFmtId="0" fontId="69" fillId="14" borderId="17" xfId="0" applyFont="1" applyFill="1" applyBorder="1" applyAlignment="1">
      <alignment horizontal="right" vertical="center" wrapText="1"/>
    </xf>
    <xf numFmtId="3" fontId="69" fillId="14" borderId="33" xfId="0" applyNumberFormat="1" applyFont="1" applyFill="1" applyBorder="1" applyAlignment="1">
      <alignment horizontal="right" vertical="center"/>
    </xf>
    <xf numFmtId="0" fontId="69" fillId="14" borderId="73" xfId="0" applyFont="1" applyFill="1" applyBorder="1" applyAlignment="1">
      <alignment horizontal="right" vertical="center"/>
    </xf>
    <xf numFmtId="181" fontId="53" fillId="11" borderId="17" xfId="38" applyNumberFormat="1" applyFont="1" applyFill="1" applyBorder="1" applyAlignment="1">
      <alignment horizontal="right"/>
    </xf>
    <xf numFmtId="2" fontId="69" fillId="14" borderId="73" xfId="0" applyNumberFormat="1" applyFont="1" applyFill="1" applyBorder="1" applyAlignment="1">
      <alignment horizontal="right"/>
    </xf>
    <xf numFmtId="2" fontId="53" fillId="11" borderId="73" xfId="0" applyNumberFormat="1" applyFont="1" applyFill="1" applyBorder="1" applyAlignment="1">
      <alignment horizontal="right"/>
    </xf>
    <xf numFmtId="2" fontId="98" fillId="0" borderId="0" xfId="0" applyNumberFormat="1" applyFont="1" applyAlignment="1">
      <alignment horizontal="right" vertical="center" wrapText="1"/>
    </xf>
    <xf numFmtId="2" fontId="98" fillId="0" borderId="27" xfId="0" applyNumberFormat="1" applyFont="1" applyBorder="1" applyAlignment="1">
      <alignment horizontal="right" vertical="center" wrapText="1"/>
    </xf>
    <xf numFmtId="0" fontId="74" fillId="2" borderId="0" xfId="0" applyFont="1" applyFill="1" applyAlignment="1">
      <alignment vertical="center"/>
    </xf>
    <xf numFmtId="0" fontId="100" fillId="0" borderId="0" xfId="0" applyFont="1"/>
    <xf numFmtId="0" fontId="67" fillId="0" borderId="0" xfId="0" applyFont="1" applyAlignment="1">
      <alignment horizontal="left" vertical="center" wrapText="1"/>
    </xf>
    <xf numFmtId="0" fontId="52" fillId="12" borderId="30" xfId="0" applyFont="1" applyFill="1" applyBorder="1" applyAlignment="1">
      <alignment wrapText="1"/>
    </xf>
    <xf numFmtId="0" fontId="53" fillId="11" borderId="42" xfId="0" applyFont="1" applyFill="1" applyBorder="1" applyAlignment="1">
      <alignment vertical="center"/>
    </xf>
    <xf numFmtId="0" fontId="69" fillId="11" borderId="32" xfId="0" applyFont="1" applyFill="1" applyBorder="1" applyAlignment="1">
      <alignment vertical="center"/>
    </xf>
    <xf numFmtId="0" fontId="48" fillId="0" borderId="0" xfId="37" applyNumberFormat="1" applyFont="1"/>
    <xf numFmtId="9" fontId="73" fillId="0" borderId="0" xfId="37" applyFont="1" applyFill="1" applyBorder="1" applyAlignment="1">
      <alignment horizontal="right" vertical="center" wrapText="1"/>
    </xf>
    <xf numFmtId="9" fontId="48" fillId="0" borderId="0" xfId="37" applyFont="1"/>
    <xf numFmtId="9" fontId="69" fillId="14" borderId="70" xfId="37" applyFont="1" applyFill="1" applyBorder="1" applyAlignment="1">
      <alignment vertical="center" wrapText="1"/>
    </xf>
    <xf numFmtId="9" fontId="53" fillId="11" borderId="70" xfId="37" applyFont="1" applyFill="1" applyBorder="1" applyAlignment="1">
      <alignment horizontal="right" vertical="center" wrapText="1"/>
    </xf>
    <xf numFmtId="9" fontId="53" fillId="11" borderId="28" xfId="37" applyFont="1" applyFill="1" applyBorder="1" applyAlignment="1">
      <alignment vertical="center" wrapText="1"/>
    </xf>
    <xf numFmtId="9" fontId="69" fillId="14" borderId="17" xfId="37" applyFont="1" applyFill="1" applyBorder="1" applyAlignment="1">
      <alignment vertical="center" wrapText="1"/>
    </xf>
    <xf numFmtId="9" fontId="53" fillId="11" borderId="17" xfId="37" applyFont="1" applyFill="1" applyBorder="1" applyAlignment="1">
      <alignment horizontal="right" vertical="center" wrapText="1"/>
    </xf>
    <xf numFmtId="9" fontId="53" fillId="11" borderId="27" xfId="37" applyFont="1" applyFill="1" applyBorder="1" applyAlignment="1">
      <alignment horizontal="right" vertical="center" wrapText="1"/>
    </xf>
    <xf numFmtId="9" fontId="69" fillId="11" borderId="17" xfId="37" applyFont="1" applyFill="1" applyBorder="1" applyAlignment="1">
      <alignment horizontal="right" vertical="center" wrapText="1"/>
    </xf>
    <xf numFmtId="9" fontId="69" fillId="11" borderId="27" xfId="37" applyFont="1" applyFill="1" applyBorder="1" applyAlignment="1">
      <alignment horizontal="right" vertical="center" wrapText="1"/>
    </xf>
    <xf numFmtId="180" fontId="80" fillId="0" borderId="17" xfId="0" applyNumberFormat="1" applyFont="1" applyBorder="1" applyAlignment="1">
      <alignment horizontal="right" vertical="center" wrapText="1"/>
    </xf>
    <xf numFmtId="180" fontId="80" fillId="0" borderId="17" xfId="0" applyNumberFormat="1" applyFont="1" applyBorder="1" applyAlignment="1">
      <alignment vertical="center" wrapText="1"/>
    </xf>
    <xf numFmtId="180" fontId="80" fillId="0" borderId="27" xfId="0" applyNumberFormat="1" applyFont="1" applyBorder="1" applyAlignment="1">
      <alignment vertical="center" wrapText="1"/>
    </xf>
    <xf numFmtId="180" fontId="74" fillId="0" borderId="17" xfId="0" applyNumberFormat="1" applyFont="1" applyBorder="1" applyAlignment="1">
      <alignment vertical="center" wrapText="1"/>
    </xf>
    <xf numFmtId="180" fontId="74" fillId="0" borderId="27" xfId="0" applyNumberFormat="1" applyFont="1" applyBorder="1" applyAlignment="1">
      <alignment vertical="center" wrapText="1"/>
    </xf>
    <xf numFmtId="180" fontId="80" fillId="2" borderId="17" xfId="0" applyNumberFormat="1" applyFont="1" applyFill="1" applyBorder="1" applyAlignment="1">
      <alignment vertical="center" wrapText="1"/>
    </xf>
    <xf numFmtId="180" fontId="80" fillId="2" borderId="27" xfId="0" applyNumberFormat="1" applyFont="1" applyFill="1" applyBorder="1" applyAlignment="1">
      <alignment vertical="center" wrapText="1"/>
    </xf>
    <xf numFmtId="0" fontId="66" fillId="12" borderId="34" xfId="0" applyFont="1" applyFill="1" applyBorder="1"/>
    <xf numFmtId="0" fontId="66" fillId="12" borderId="22" xfId="0" applyFont="1" applyFill="1" applyBorder="1"/>
    <xf numFmtId="0" fontId="66" fillId="12" borderId="26" xfId="0" applyFont="1" applyFill="1" applyBorder="1"/>
    <xf numFmtId="180" fontId="74" fillId="2" borderId="17" xfId="0" applyNumberFormat="1" applyFont="1" applyFill="1" applyBorder="1" applyAlignment="1">
      <alignment vertical="center" wrapText="1"/>
    </xf>
    <xf numFmtId="180" fontId="80" fillId="0" borderId="0" xfId="0" applyNumberFormat="1" applyFont="1" applyAlignment="1">
      <alignment horizontal="right" vertical="center" wrapText="1"/>
    </xf>
    <xf numFmtId="180" fontId="80" fillId="0" borderId="0" xfId="0" applyNumberFormat="1" applyFont="1" applyAlignment="1">
      <alignment vertical="center" wrapText="1"/>
    </xf>
    <xf numFmtId="180" fontId="80" fillId="2" borderId="0" xfId="0" applyNumberFormat="1" applyFont="1" applyFill="1" applyAlignment="1">
      <alignment vertical="center" wrapText="1"/>
    </xf>
    <xf numFmtId="180" fontId="80" fillId="11" borderId="0" xfId="0" applyNumberFormat="1" applyFont="1" applyFill="1" applyAlignment="1">
      <alignment horizontal="right" vertical="center" wrapText="1"/>
    </xf>
    <xf numFmtId="0" fontId="69" fillId="12" borderId="22" xfId="0" applyFont="1" applyFill="1" applyBorder="1"/>
    <xf numFmtId="0" fontId="56" fillId="12" borderId="34" xfId="0" applyFont="1" applyFill="1" applyBorder="1" applyAlignment="1">
      <alignment horizontal="right" wrapText="1"/>
    </xf>
    <xf numFmtId="172" fontId="79" fillId="0" borderId="0" xfId="0" applyNumberFormat="1" applyFont="1" applyAlignment="1">
      <alignment horizontal="right" vertical="center" wrapText="1"/>
    </xf>
    <xf numFmtId="172" fontId="73" fillId="0" borderId="0" xfId="0" applyNumberFormat="1" applyFont="1" applyAlignment="1">
      <alignment horizontal="right" vertical="center" wrapText="1"/>
    </xf>
    <xf numFmtId="165" fontId="79" fillId="0" borderId="8" xfId="0" applyNumberFormat="1" applyFont="1" applyBorder="1" applyAlignment="1">
      <alignment horizontal="right" vertical="center" wrapText="1"/>
    </xf>
    <xf numFmtId="166" fontId="73" fillId="0" borderId="10" xfId="0" applyNumberFormat="1" applyFont="1" applyBorder="1" applyAlignment="1">
      <alignment horizontal="right" vertical="center" wrapText="1"/>
    </xf>
    <xf numFmtId="0" fontId="79" fillId="0" borderId="8" xfId="0" applyFont="1" applyBorder="1" applyAlignment="1">
      <alignment horizontal="right" vertical="center" wrapText="1"/>
    </xf>
    <xf numFmtId="165" fontId="71" fillId="6" borderId="10" xfId="0" applyNumberFormat="1" applyFont="1" applyFill="1" applyBorder="1" applyAlignment="1">
      <alignment horizontal="right" vertical="center" wrapText="1"/>
    </xf>
    <xf numFmtId="171" fontId="79" fillId="0" borderId="8" xfId="0" applyNumberFormat="1" applyFont="1" applyBorder="1" applyAlignment="1">
      <alignment horizontal="right" vertical="center" wrapText="1"/>
    </xf>
    <xf numFmtId="171" fontId="73" fillId="0" borderId="9" xfId="0" applyNumberFormat="1" applyFont="1" applyBorder="1" applyAlignment="1">
      <alignment horizontal="right" vertical="center" wrapText="1"/>
    </xf>
    <xf numFmtId="167" fontId="79" fillId="0" borderId="8" xfId="0" applyNumberFormat="1" applyFont="1" applyBorder="1" applyAlignment="1">
      <alignment horizontal="right" vertical="center" wrapText="1"/>
    </xf>
    <xf numFmtId="0" fontId="69" fillId="12" borderId="22" xfId="0" applyFont="1" applyFill="1" applyBorder="1" applyAlignment="1">
      <alignment wrapText="1"/>
    </xf>
    <xf numFmtId="0" fontId="66" fillId="11" borderId="23" xfId="0" applyFont="1" applyFill="1" applyBorder="1" applyAlignment="1">
      <alignment vertical="center"/>
    </xf>
    <xf numFmtId="179" fontId="53" fillId="11" borderId="33" xfId="0" applyNumberFormat="1" applyFont="1" applyFill="1" applyBorder="1" applyAlignment="1">
      <alignment vertical="center"/>
    </xf>
    <xf numFmtId="3" fontId="53" fillId="11" borderId="23" xfId="0" applyNumberFormat="1" applyFont="1" applyFill="1" applyBorder="1" applyAlignment="1">
      <alignment vertical="center"/>
    </xf>
    <xf numFmtId="0" fontId="66" fillId="11" borderId="24" xfId="0" applyFont="1" applyFill="1" applyBorder="1" applyAlignment="1">
      <alignment vertical="center"/>
    </xf>
    <xf numFmtId="179" fontId="53" fillId="11" borderId="17" xfId="0" applyNumberFormat="1" applyFont="1" applyFill="1" applyBorder="1" applyAlignment="1">
      <alignment vertical="center"/>
    </xf>
    <xf numFmtId="3" fontId="53" fillId="11" borderId="17" xfId="0" applyNumberFormat="1" applyFont="1" applyFill="1" applyBorder="1" applyAlignment="1">
      <alignment vertical="center"/>
    </xf>
    <xf numFmtId="3" fontId="53" fillId="11" borderId="24" xfId="0" applyNumberFormat="1" applyFont="1" applyFill="1" applyBorder="1" applyAlignment="1">
      <alignment vertical="center"/>
    </xf>
    <xf numFmtId="0" fontId="56" fillId="11" borderId="24" xfId="0" applyFont="1" applyFill="1" applyBorder="1" applyAlignment="1">
      <alignment vertical="center"/>
    </xf>
    <xf numFmtId="179" fontId="69" fillId="11" borderId="17" xfId="0" applyNumberFormat="1" applyFont="1" applyFill="1" applyBorder="1" applyAlignment="1">
      <alignment vertical="center"/>
    </xf>
    <xf numFmtId="3" fontId="69" fillId="11" borderId="17" xfId="0" applyNumberFormat="1" applyFont="1" applyFill="1" applyBorder="1" applyAlignment="1">
      <alignment vertical="center"/>
    </xf>
    <xf numFmtId="179" fontId="53" fillId="11" borderId="23" xfId="0" applyNumberFormat="1" applyFont="1" applyFill="1" applyBorder="1" applyAlignment="1">
      <alignment vertical="center"/>
    </xf>
    <xf numFmtId="179" fontId="53" fillId="11" borderId="24" xfId="0" applyNumberFormat="1" applyFont="1" applyFill="1" applyBorder="1" applyAlignment="1">
      <alignment vertical="center"/>
    </xf>
    <xf numFmtId="179" fontId="69" fillId="11" borderId="24" xfId="0" applyNumberFormat="1" applyFont="1" applyFill="1" applyBorder="1" applyAlignment="1">
      <alignment vertical="center"/>
    </xf>
    <xf numFmtId="0" fontId="52" fillId="11" borderId="0" xfId="0" applyFont="1" applyFill="1" applyAlignment="1">
      <alignment horizontal="left" vertical="center"/>
    </xf>
    <xf numFmtId="9" fontId="80" fillId="14" borderId="17" xfId="37" applyFont="1" applyFill="1" applyBorder="1" applyAlignment="1">
      <alignment horizontal="right" vertical="center" wrapText="1"/>
    </xf>
    <xf numFmtId="9" fontId="74" fillId="0" borderId="17" xfId="37" applyFont="1" applyBorder="1" applyAlignment="1">
      <alignment horizontal="right" vertical="center" wrapText="1"/>
    </xf>
    <xf numFmtId="9" fontId="74" fillId="0" borderId="17" xfId="37" applyFont="1" applyBorder="1" applyAlignment="1">
      <alignment vertical="center" wrapText="1"/>
    </xf>
    <xf numFmtId="9" fontId="74" fillId="0" borderId="27" xfId="37" applyFont="1" applyBorder="1" applyAlignment="1">
      <alignment vertical="center" wrapText="1"/>
    </xf>
    <xf numFmtId="9" fontId="74" fillId="0" borderId="27" xfId="37" applyFont="1" applyBorder="1" applyAlignment="1">
      <alignment horizontal="right" vertical="center" wrapText="1"/>
    </xf>
    <xf numFmtId="9" fontId="74" fillId="2" borderId="17" xfId="37" applyFont="1" applyFill="1" applyBorder="1" applyAlignment="1">
      <alignment vertical="center" wrapText="1"/>
    </xf>
    <xf numFmtId="9" fontId="74" fillId="2" borderId="27" xfId="37" applyFont="1" applyFill="1" applyBorder="1" applyAlignment="1">
      <alignment vertical="center" wrapText="1"/>
    </xf>
    <xf numFmtId="9" fontId="80" fillId="0" borderId="17" xfId="37" applyFont="1" applyBorder="1" applyAlignment="1">
      <alignment horizontal="right" vertical="center" wrapText="1"/>
    </xf>
    <xf numFmtId="9" fontId="80" fillId="0" borderId="17" xfId="37" applyFont="1" applyBorder="1" applyAlignment="1">
      <alignment vertical="center" wrapText="1"/>
    </xf>
    <xf numFmtId="9" fontId="80" fillId="2" borderId="17" xfId="37" applyFont="1" applyFill="1" applyBorder="1" applyAlignment="1">
      <alignment vertical="center" wrapText="1"/>
    </xf>
    <xf numFmtId="9" fontId="80" fillId="2" borderId="27" xfId="37" applyFont="1" applyFill="1" applyBorder="1" applyAlignment="1">
      <alignment vertical="center" wrapText="1"/>
    </xf>
    <xf numFmtId="1" fontId="80" fillId="14" borderId="33" xfId="0" applyNumberFormat="1" applyFont="1" applyFill="1" applyBorder="1" applyAlignment="1">
      <alignment horizontal="right" vertical="center" wrapText="1"/>
    </xf>
    <xf numFmtId="1" fontId="74" fillId="0" borderId="33" xfId="0" applyNumberFormat="1" applyFont="1" applyBorder="1" applyAlignment="1">
      <alignment horizontal="right" vertical="center" wrapText="1"/>
    </xf>
    <xf numFmtId="1" fontId="74" fillId="0" borderId="33" xfId="0" applyNumberFormat="1" applyFont="1" applyBorder="1" applyAlignment="1">
      <alignment vertical="center" wrapText="1"/>
    </xf>
    <xf numFmtId="1" fontId="74" fillId="0" borderId="25" xfId="0" applyNumberFormat="1" applyFont="1" applyBorder="1" applyAlignment="1">
      <alignment vertical="center" wrapText="1"/>
    </xf>
    <xf numFmtId="1" fontId="74" fillId="0" borderId="17" xfId="0" applyNumberFormat="1" applyFont="1" applyBorder="1" applyAlignment="1">
      <alignment vertical="center" wrapText="1"/>
    </xf>
    <xf numFmtId="1" fontId="74" fillId="0" borderId="27" xfId="0" applyNumberFormat="1" applyFont="1" applyBorder="1" applyAlignment="1">
      <alignment vertical="center" wrapText="1"/>
    </xf>
    <xf numFmtId="1" fontId="74" fillId="2" borderId="17" xfId="0" applyNumberFormat="1" applyFont="1" applyFill="1" applyBorder="1" applyAlignment="1">
      <alignment vertical="center" wrapText="1"/>
    </xf>
    <xf numFmtId="1" fontId="80" fillId="0" borderId="17" xfId="0" applyNumberFormat="1" applyFont="1" applyBorder="1" applyAlignment="1">
      <alignment horizontal="right" vertical="center" wrapText="1"/>
    </xf>
    <xf numFmtId="1" fontId="80" fillId="0" borderId="17" xfId="0" applyNumberFormat="1" applyFont="1" applyBorder="1" applyAlignment="1">
      <alignment vertical="center" wrapText="1"/>
    </xf>
    <xf numFmtId="1" fontId="80" fillId="2" borderId="17" xfId="0" applyNumberFormat="1" applyFont="1" applyFill="1" applyBorder="1" applyAlignment="1">
      <alignment vertical="center" wrapText="1"/>
    </xf>
    <xf numFmtId="1" fontId="80" fillId="2" borderId="27" xfId="0" applyNumberFormat="1" applyFont="1" applyFill="1" applyBorder="1" applyAlignment="1">
      <alignment vertical="center" wrapText="1"/>
    </xf>
    <xf numFmtId="0" fontId="79" fillId="2" borderId="0" xfId="0" applyFont="1" applyFill="1" applyAlignment="1">
      <alignment horizontal="center" vertical="center" wrapText="1"/>
    </xf>
    <xf numFmtId="0" fontId="56" fillId="12" borderId="34" xfId="0" applyFont="1" applyFill="1" applyBorder="1"/>
    <xf numFmtId="0" fontId="42" fillId="11" borderId="0" xfId="0" applyFont="1" applyFill="1" applyAlignment="1">
      <alignment vertical="center"/>
    </xf>
    <xf numFmtId="166" fontId="74" fillId="0" borderId="0" xfId="0" applyNumberFormat="1" applyFont="1" applyAlignment="1">
      <alignment horizontal="right" vertical="center" wrapText="1"/>
    </xf>
    <xf numFmtId="2" fontId="80" fillId="0" borderId="17" xfId="0" applyNumberFormat="1" applyFont="1" applyBorder="1" applyAlignment="1">
      <alignment horizontal="right" vertical="center" wrapText="1"/>
    </xf>
    <xf numFmtId="2" fontId="80" fillId="0" borderId="17" xfId="0" applyNumberFormat="1" applyFont="1" applyBorder="1" applyAlignment="1">
      <alignment vertical="center" wrapText="1"/>
    </xf>
    <xf numFmtId="2" fontId="80" fillId="0" borderId="27" xfId="0" applyNumberFormat="1" applyFont="1" applyBorder="1" applyAlignment="1">
      <alignment vertical="center" wrapText="1"/>
    </xf>
    <xf numFmtId="2" fontId="80" fillId="2" borderId="17" xfId="0" applyNumberFormat="1" applyFont="1" applyFill="1" applyBorder="1" applyAlignment="1">
      <alignment vertical="center" wrapText="1"/>
    </xf>
    <xf numFmtId="2" fontId="80" fillId="2" borderId="27" xfId="0" applyNumberFormat="1" applyFont="1" applyFill="1" applyBorder="1" applyAlignment="1">
      <alignment vertical="center" wrapText="1"/>
    </xf>
    <xf numFmtId="9" fontId="74" fillId="0" borderId="0" xfId="37" applyFont="1" applyAlignment="1">
      <alignment horizontal="right" vertical="center" wrapText="1"/>
    </xf>
    <xf numFmtId="3" fontId="80" fillId="0" borderId="17" xfId="0" applyNumberFormat="1" applyFont="1" applyBorder="1" applyAlignment="1">
      <alignment vertical="center" wrapText="1"/>
    </xf>
    <xf numFmtId="3" fontId="80" fillId="2" borderId="17" xfId="0" applyNumberFormat="1" applyFont="1" applyFill="1" applyBorder="1" applyAlignment="1">
      <alignment vertical="center" wrapText="1"/>
    </xf>
    <xf numFmtId="0" fontId="53" fillId="11" borderId="24" xfId="0" applyFont="1" applyFill="1" applyBorder="1" applyAlignment="1">
      <alignment vertical="center"/>
    </xf>
    <xf numFmtId="0" fontId="53" fillId="0" borderId="0" xfId="0" applyFont="1" applyAlignment="1">
      <alignment horizontal="left" vertical="center" wrapText="1"/>
    </xf>
    <xf numFmtId="0" fontId="53" fillId="11" borderId="17" xfId="0" applyFont="1" applyFill="1" applyBorder="1" applyAlignment="1">
      <alignment vertical="center"/>
    </xf>
    <xf numFmtId="172" fontId="69" fillId="0" borderId="17" xfId="0" applyNumberFormat="1" applyFont="1" applyBorder="1" applyAlignment="1">
      <alignment horizontal="right" vertical="center" wrapText="1"/>
    </xf>
    <xf numFmtId="172" fontId="69" fillId="0" borderId="27" xfId="0" applyNumberFormat="1" applyFont="1" applyBorder="1" applyAlignment="1">
      <alignment horizontal="right" vertical="center" wrapText="1"/>
    </xf>
    <xf numFmtId="180" fontId="53" fillId="0" borderId="17" xfId="0" applyNumberFormat="1" applyFont="1" applyBorder="1" applyAlignment="1">
      <alignment horizontal="right" vertical="center" wrapText="1"/>
    </xf>
    <xf numFmtId="179" fontId="53" fillId="11" borderId="70" xfId="0" applyNumberFormat="1" applyFont="1" applyFill="1" applyBorder="1" applyAlignment="1">
      <alignment vertical="center"/>
    </xf>
    <xf numFmtId="172" fontId="53" fillId="0" borderId="70" xfId="0" applyNumberFormat="1" applyFont="1" applyBorder="1" applyAlignment="1">
      <alignment horizontal="right" vertical="center" wrapText="1"/>
    </xf>
    <xf numFmtId="172" fontId="53" fillId="0" borderId="28" xfId="0" applyNumberFormat="1" applyFont="1" applyBorder="1" applyAlignment="1">
      <alignment horizontal="right" vertical="center" wrapText="1"/>
    </xf>
    <xf numFmtId="0" fontId="56" fillId="12" borderId="26" xfId="0" applyFont="1" applyFill="1" applyBorder="1" applyAlignment="1">
      <alignment horizontal="right" wrapText="1"/>
    </xf>
    <xf numFmtId="0" fontId="66" fillId="11" borderId="0" xfId="0" applyFont="1" applyFill="1"/>
    <xf numFmtId="1" fontId="74" fillId="11" borderId="0" xfId="0" applyNumberFormat="1" applyFont="1" applyFill="1" applyAlignment="1">
      <alignment vertical="center" wrapText="1"/>
    </xf>
    <xf numFmtId="1" fontId="74" fillId="11" borderId="0" xfId="0" applyNumberFormat="1" applyFont="1" applyFill="1" applyAlignment="1">
      <alignment horizontal="right" vertical="center" wrapText="1"/>
    </xf>
    <xf numFmtId="172" fontId="69" fillId="11" borderId="0" xfId="0" applyNumberFormat="1" applyFont="1" applyFill="1" applyAlignment="1">
      <alignment horizontal="right" vertical="center" wrapText="1"/>
    </xf>
    <xf numFmtId="9" fontId="69" fillId="0" borderId="17" xfId="37" applyFont="1" applyBorder="1" applyAlignment="1">
      <alignment horizontal="right" vertical="center" wrapText="1"/>
    </xf>
    <xf numFmtId="9" fontId="69" fillId="0" borderId="27" xfId="37" applyFont="1" applyBorder="1" applyAlignment="1">
      <alignment horizontal="right" vertical="center" wrapText="1"/>
    </xf>
    <xf numFmtId="9" fontId="74" fillId="0" borderId="0" xfId="37" applyFont="1" applyBorder="1" applyAlignment="1">
      <alignment horizontal="right" vertical="center" wrapText="1"/>
    </xf>
    <xf numFmtId="2" fontId="80" fillId="14" borderId="33" xfId="37" applyNumberFormat="1" applyFont="1" applyFill="1" applyBorder="1" applyAlignment="1">
      <alignment horizontal="right" vertical="center" wrapText="1"/>
    </xf>
    <xf numFmtId="2" fontId="74" fillId="0" borderId="33" xfId="37" applyNumberFormat="1" applyFont="1" applyBorder="1" applyAlignment="1">
      <alignment horizontal="right" vertical="center" wrapText="1"/>
    </xf>
    <xf numFmtId="2" fontId="74" fillId="0" borderId="33" xfId="37" applyNumberFormat="1" applyFont="1" applyBorder="1" applyAlignment="1">
      <alignment vertical="center" wrapText="1"/>
    </xf>
    <xf numFmtId="2" fontId="74" fillId="0" borderId="25" xfId="37" applyNumberFormat="1" applyFont="1" applyBorder="1" applyAlignment="1">
      <alignment vertical="center" wrapText="1"/>
    </xf>
    <xf numFmtId="2" fontId="80" fillId="14" borderId="17" xfId="37" applyNumberFormat="1" applyFont="1" applyFill="1" applyBorder="1" applyAlignment="1">
      <alignment horizontal="right" vertical="center" wrapText="1"/>
    </xf>
    <xf numFmtId="2" fontId="74" fillId="0" borderId="17" xfId="37" applyNumberFormat="1" applyFont="1" applyBorder="1" applyAlignment="1">
      <alignment horizontal="right" vertical="center" wrapText="1"/>
    </xf>
    <xf numFmtId="2" fontId="74" fillId="0" borderId="17" xfId="37" applyNumberFormat="1" applyFont="1" applyBorder="1" applyAlignment="1">
      <alignment vertical="center" wrapText="1"/>
    </xf>
    <xf numFmtId="2" fontId="74" fillId="0" borderId="27" xfId="37" applyNumberFormat="1" applyFont="1" applyBorder="1" applyAlignment="1">
      <alignment horizontal="right" vertical="center" wrapText="1"/>
    </xf>
    <xf numFmtId="2" fontId="80" fillId="0" borderId="17" xfId="37" applyNumberFormat="1" applyFont="1" applyBorder="1" applyAlignment="1">
      <alignment horizontal="right" vertical="center" wrapText="1"/>
    </xf>
    <xf numFmtId="2" fontId="80" fillId="0" borderId="27" xfId="37" applyNumberFormat="1" applyFont="1" applyBorder="1" applyAlignment="1">
      <alignment horizontal="right" vertical="center" wrapText="1"/>
    </xf>
    <xf numFmtId="9" fontId="53" fillId="11" borderId="15" xfId="37" applyFont="1" applyFill="1" applyBorder="1" applyAlignment="1">
      <alignment vertical="center" wrapText="1"/>
    </xf>
    <xf numFmtId="9" fontId="53" fillId="11" borderId="24" xfId="37" applyFont="1" applyFill="1" applyBorder="1" applyAlignment="1">
      <alignment horizontal="right" vertical="center" wrapText="1"/>
    </xf>
    <xf numFmtId="9" fontId="69" fillId="11" borderId="24" xfId="37" applyFont="1" applyFill="1" applyBorder="1" applyAlignment="1">
      <alignment horizontal="right" vertical="center" wrapText="1"/>
    </xf>
    <xf numFmtId="9" fontId="53" fillId="11" borderId="0" xfId="37" applyFont="1" applyFill="1" applyBorder="1" applyAlignment="1">
      <alignment vertical="center" wrapText="1"/>
    </xf>
    <xf numFmtId="9" fontId="53" fillId="11" borderId="0" xfId="37" applyFont="1" applyFill="1" applyBorder="1" applyAlignment="1">
      <alignment horizontal="right" vertical="center" wrapText="1"/>
    </xf>
    <xf numFmtId="9" fontId="69" fillId="11" borderId="0" xfId="37" applyFont="1" applyFill="1" applyBorder="1" applyAlignment="1">
      <alignment horizontal="right" vertical="center" wrapText="1"/>
    </xf>
    <xf numFmtId="0" fontId="53" fillId="11" borderId="0" xfId="0" applyFont="1" applyFill="1"/>
    <xf numFmtId="0" fontId="53" fillId="11" borderId="16" xfId="0" applyFont="1" applyFill="1" applyBorder="1" applyAlignment="1">
      <alignment vertical="center"/>
    </xf>
    <xf numFmtId="171" fontId="79" fillId="0" borderId="8" xfId="0" applyNumberFormat="1" applyFont="1" applyBorder="1" applyAlignment="1">
      <alignment horizontal="left" vertical="center" wrapText="1"/>
    </xf>
    <xf numFmtId="0" fontId="53" fillId="11" borderId="0" xfId="0" applyFont="1" applyFill="1" applyAlignment="1">
      <alignment vertical="center"/>
    </xf>
    <xf numFmtId="0" fontId="53" fillId="11" borderId="42" xfId="0" applyFont="1" applyFill="1" applyBorder="1" applyAlignment="1">
      <alignment vertical="center" wrapText="1"/>
    </xf>
    <xf numFmtId="0" fontId="69" fillId="11" borderId="32" xfId="0" applyFont="1" applyFill="1" applyBorder="1" applyAlignment="1">
      <alignment vertical="center" wrapText="1"/>
    </xf>
    <xf numFmtId="2" fontId="69" fillId="14" borderId="70" xfId="37" applyNumberFormat="1" applyFont="1" applyFill="1" applyBorder="1" applyAlignment="1">
      <alignment vertical="center" wrapText="1"/>
    </xf>
    <xf numFmtId="2" fontId="53" fillId="11" borderId="70" xfId="37" applyNumberFormat="1" applyFont="1" applyFill="1" applyBorder="1" applyAlignment="1">
      <alignment horizontal="right" vertical="center" wrapText="1"/>
    </xf>
    <xf numFmtId="2" fontId="53" fillId="11" borderId="28" xfId="37" applyNumberFormat="1" applyFont="1" applyFill="1" applyBorder="1" applyAlignment="1">
      <alignment horizontal="right" vertical="center" wrapText="1"/>
    </xf>
    <xf numFmtId="2" fontId="69" fillId="14" borderId="17" xfId="37" applyNumberFormat="1" applyFont="1" applyFill="1" applyBorder="1" applyAlignment="1">
      <alignment vertical="center" wrapText="1"/>
    </xf>
    <xf numFmtId="2" fontId="53" fillId="11" borderId="17" xfId="37" applyNumberFormat="1" applyFont="1" applyFill="1" applyBorder="1" applyAlignment="1">
      <alignment horizontal="right" vertical="center" wrapText="1"/>
    </xf>
    <xf numFmtId="2" fontId="53" fillId="11" borderId="27" xfId="37" applyNumberFormat="1" applyFont="1" applyFill="1" applyBorder="1" applyAlignment="1">
      <alignment horizontal="right" vertical="center" wrapText="1"/>
    </xf>
    <xf numFmtId="2" fontId="80" fillId="14" borderId="0" xfId="0" applyNumberFormat="1" applyFont="1" applyFill="1" applyAlignment="1">
      <alignment horizontal="right" vertical="center" wrapText="1"/>
    </xf>
    <xf numFmtId="2" fontId="80" fillId="14" borderId="24" xfId="0" applyNumberFormat="1" applyFont="1" applyFill="1" applyBorder="1" applyAlignment="1">
      <alignment horizontal="right" vertical="center" wrapText="1"/>
    </xf>
    <xf numFmtId="2" fontId="80" fillId="0" borderId="27" xfId="0" applyNumberFormat="1" applyFont="1" applyBorder="1" applyAlignment="1">
      <alignment horizontal="right" vertical="center" wrapText="1"/>
    </xf>
    <xf numFmtId="2" fontId="69" fillId="11" borderId="17" xfId="37" applyNumberFormat="1" applyFont="1" applyFill="1" applyBorder="1" applyAlignment="1">
      <alignment horizontal="right" vertical="center" wrapText="1"/>
    </xf>
    <xf numFmtId="2" fontId="69" fillId="11" borderId="27" xfId="37" applyNumberFormat="1" applyFont="1" applyFill="1" applyBorder="1" applyAlignment="1">
      <alignment horizontal="right" vertical="center" wrapText="1"/>
    </xf>
    <xf numFmtId="0" fontId="58" fillId="11" borderId="0" xfId="0" applyFont="1" applyFill="1" applyAlignment="1">
      <alignment horizontal="left" vertical="center" wrapText="1"/>
    </xf>
    <xf numFmtId="0" fontId="53" fillId="11" borderId="32" xfId="0" applyFont="1" applyFill="1" applyBorder="1" applyAlignment="1">
      <alignment vertical="center" wrapText="1"/>
    </xf>
    <xf numFmtId="180" fontId="69" fillId="14" borderId="70" xfId="37" applyNumberFormat="1" applyFont="1" applyFill="1" applyBorder="1" applyAlignment="1">
      <alignment vertical="center" wrapText="1"/>
    </xf>
    <xf numFmtId="180" fontId="53" fillId="11" borderId="70" xfId="37" applyNumberFormat="1" applyFont="1" applyFill="1" applyBorder="1" applyAlignment="1">
      <alignment horizontal="right" vertical="center" wrapText="1"/>
    </xf>
    <xf numFmtId="180" fontId="53" fillId="11" borderId="28" xfId="37" applyNumberFormat="1" applyFont="1" applyFill="1" applyBorder="1" applyAlignment="1">
      <alignment horizontal="right" vertical="center" wrapText="1"/>
    </xf>
    <xf numFmtId="180" fontId="69" fillId="14" borderId="17" xfId="37" applyNumberFormat="1" applyFont="1" applyFill="1" applyBorder="1" applyAlignment="1">
      <alignment vertical="center" wrapText="1"/>
    </xf>
    <xf numFmtId="180" fontId="53" fillId="11" borderId="17" xfId="37" applyNumberFormat="1" applyFont="1" applyFill="1" applyBorder="1" applyAlignment="1">
      <alignment horizontal="right" vertical="center" wrapText="1"/>
    </xf>
    <xf numFmtId="180" fontId="53" fillId="11" borderId="27" xfId="37" applyNumberFormat="1" applyFont="1" applyFill="1" applyBorder="1" applyAlignment="1">
      <alignment horizontal="right" vertical="center" wrapText="1"/>
    </xf>
    <xf numFmtId="0" fontId="69" fillId="0" borderId="0" xfId="0" applyFont="1" applyAlignment="1">
      <alignment horizontal="left" vertical="center" wrapText="1"/>
    </xf>
    <xf numFmtId="1" fontId="69" fillId="14" borderId="70" xfId="37" applyNumberFormat="1" applyFont="1" applyFill="1" applyBorder="1" applyAlignment="1">
      <alignment vertical="center" wrapText="1"/>
    </xf>
    <xf numFmtId="1" fontId="53" fillId="11" borderId="70" xfId="37" applyNumberFormat="1" applyFont="1" applyFill="1" applyBorder="1" applyAlignment="1">
      <alignment horizontal="right" vertical="center" wrapText="1"/>
    </xf>
    <xf numFmtId="1" fontId="53" fillId="11" borderId="28" xfId="37" applyNumberFormat="1" applyFont="1" applyFill="1" applyBorder="1" applyAlignment="1">
      <alignment horizontal="right" vertical="center" wrapText="1"/>
    </xf>
    <xf numFmtId="1" fontId="69" fillId="14" borderId="17" xfId="37" applyNumberFormat="1" applyFont="1" applyFill="1" applyBorder="1" applyAlignment="1">
      <alignment vertical="center" wrapText="1"/>
    </xf>
    <xf numFmtId="1" fontId="53" fillId="11" borderId="17" xfId="37" applyNumberFormat="1" applyFont="1" applyFill="1" applyBorder="1" applyAlignment="1">
      <alignment horizontal="right" vertical="center" wrapText="1"/>
    </xf>
    <xf numFmtId="1" fontId="53" fillId="11" borderId="27" xfId="37" applyNumberFormat="1" applyFont="1" applyFill="1" applyBorder="1" applyAlignment="1">
      <alignment horizontal="right" vertical="center" wrapText="1"/>
    </xf>
    <xf numFmtId="1" fontId="69" fillId="11" borderId="17" xfId="37" applyNumberFormat="1" applyFont="1" applyFill="1" applyBorder="1" applyAlignment="1">
      <alignment horizontal="right" vertical="center" wrapText="1"/>
    </xf>
    <xf numFmtId="1" fontId="69" fillId="11" borderId="27" xfId="37" applyNumberFormat="1" applyFont="1" applyFill="1" applyBorder="1" applyAlignment="1">
      <alignment horizontal="right" vertical="center" wrapText="1"/>
    </xf>
    <xf numFmtId="0" fontId="53" fillId="11" borderId="31" xfId="0" applyFont="1" applyFill="1" applyBorder="1" applyAlignment="1">
      <alignment vertical="center" wrapText="1"/>
    </xf>
    <xf numFmtId="0" fontId="36" fillId="11" borderId="0" xfId="0" applyFont="1" applyFill="1"/>
    <xf numFmtId="0" fontId="56" fillId="12" borderId="18" xfId="0" applyFont="1" applyFill="1" applyBorder="1" applyAlignment="1">
      <alignment horizontal="right" vertical="center"/>
    </xf>
    <xf numFmtId="3" fontId="56" fillId="12" borderId="0" xfId="0" applyNumberFormat="1" applyFont="1" applyFill="1" applyAlignment="1">
      <alignment horizontal="right" vertical="center"/>
    </xf>
    <xf numFmtId="3" fontId="36" fillId="12" borderId="0" xfId="0" applyNumberFormat="1" applyFont="1" applyFill="1" applyAlignment="1">
      <alignment vertical="center"/>
    </xf>
    <xf numFmtId="0" fontId="53" fillId="12" borderId="0" xfId="0" applyFont="1" applyFill="1" applyAlignment="1">
      <alignment vertical="center" wrapText="1"/>
    </xf>
    <xf numFmtId="0" fontId="75" fillId="12" borderId="18" xfId="0" applyFont="1" applyFill="1" applyBorder="1" applyAlignment="1">
      <alignment vertical="center"/>
    </xf>
    <xf numFmtId="0" fontId="53" fillId="12" borderId="0" xfId="0" applyFont="1" applyFill="1" applyAlignment="1">
      <alignment vertical="center"/>
    </xf>
    <xf numFmtId="3" fontId="56" fillId="12" borderId="18" xfId="0" applyNumberFormat="1" applyFont="1" applyFill="1" applyBorder="1" applyAlignment="1">
      <alignment horizontal="right" vertical="center"/>
    </xf>
    <xf numFmtId="0" fontId="53" fillId="12" borderId="18" xfId="0" applyFont="1" applyFill="1" applyBorder="1" applyAlignment="1">
      <alignment vertical="center" wrapText="1"/>
    </xf>
    <xf numFmtId="0" fontId="101" fillId="11" borderId="0" xfId="0" applyFont="1" applyFill="1"/>
    <xf numFmtId="0" fontId="86" fillId="2" borderId="0" xfId="0" applyFont="1" applyFill="1" applyAlignment="1">
      <alignment horizontal="left" wrapText="1"/>
    </xf>
    <xf numFmtId="0" fontId="86" fillId="0" borderId="0" xfId="0" applyFont="1" applyAlignment="1">
      <alignment horizontal="left" wrapText="1"/>
    </xf>
    <xf numFmtId="0" fontId="53" fillId="11" borderId="29" xfId="0" applyFont="1" applyFill="1" applyBorder="1" applyAlignment="1">
      <alignment vertical="center"/>
    </xf>
    <xf numFmtId="3" fontId="69" fillId="14" borderId="69" xfId="0" applyNumberFormat="1" applyFont="1" applyFill="1" applyBorder="1" applyAlignment="1">
      <alignment vertical="center"/>
    </xf>
    <xf numFmtId="3" fontId="53" fillId="11" borderId="69" xfId="0" applyNumberFormat="1" applyFont="1" applyFill="1" applyBorder="1" applyAlignment="1">
      <alignment vertical="center"/>
    </xf>
    <xf numFmtId="3" fontId="53" fillId="11" borderId="68" xfId="0" applyNumberFormat="1" applyFont="1" applyFill="1" applyBorder="1" applyAlignment="1">
      <alignment vertical="center"/>
    </xf>
    <xf numFmtId="0" fontId="48" fillId="0" borderId="0" xfId="0" applyFont="1" applyAlignment="1">
      <alignment vertical="center"/>
    </xf>
    <xf numFmtId="1" fontId="69" fillId="14" borderId="70" xfId="0" applyNumberFormat="1" applyFont="1" applyFill="1" applyBorder="1" applyAlignment="1">
      <alignment vertical="center"/>
    </xf>
    <xf numFmtId="1" fontId="53" fillId="11" borderId="70" xfId="0" applyNumberFormat="1" applyFont="1" applyFill="1" applyBorder="1" applyAlignment="1">
      <alignment vertical="center"/>
    </xf>
    <xf numFmtId="1" fontId="53" fillId="11" borderId="15" xfId="0" applyNumberFormat="1" applyFont="1" applyFill="1" applyBorder="1" applyAlignment="1">
      <alignment vertical="center"/>
    </xf>
    <xf numFmtId="0" fontId="53" fillId="12" borderId="40" xfId="0" applyFont="1" applyFill="1" applyBorder="1" applyAlignment="1">
      <alignment vertical="center"/>
    </xf>
    <xf numFmtId="0" fontId="53" fillId="12" borderId="73" xfId="0" applyFont="1" applyFill="1" applyBorder="1" applyAlignment="1">
      <alignment vertical="center"/>
    </xf>
    <xf numFmtId="0" fontId="53" fillId="12" borderId="38" xfId="0" applyFont="1" applyFill="1" applyBorder="1" applyAlignment="1">
      <alignment vertical="center"/>
    </xf>
    <xf numFmtId="0" fontId="53" fillId="12" borderId="42" xfId="0" applyFont="1" applyFill="1" applyBorder="1" applyAlignment="1">
      <alignment vertical="center"/>
    </xf>
    <xf numFmtId="0" fontId="69" fillId="14" borderId="70" xfId="0" applyFont="1" applyFill="1" applyBorder="1" applyAlignment="1">
      <alignment vertical="center"/>
    </xf>
    <xf numFmtId="0" fontId="53" fillId="12" borderId="70" xfId="0" applyFont="1" applyFill="1" applyBorder="1" applyAlignment="1">
      <alignment vertical="center"/>
    </xf>
    <xf numFmtId="0" fontId="53" fillId="12" borderId="15" xfId="0" applyFont="1" applyFill="1" applyBorder="1" applyAlignment="1">
      <alignment vertical="center"/>
    </xf>
    <xf numFmtId="0" fontId="69" fillId="14" borderId="17" xfId="0" applyFont="1" applyFill="1" applyBorder="1" applyAlignment="1">
      <alignment vertical="center"/>
    </xf>
    <xf numFmtId="0" fontId="93" fillId="0" borderId="0" xfId="0" applyFont="1" applyAlignment="1">
      <alignment horizontal="left" vertical="center" wrapText="1"/>
    </xf>
    <xf numFmtId="0" fontId="86" fillId="0" borderId="0" xfId="0" applyFont="1" applyAlignment="1">
      <alignment horizontal="left" vertical="center" wrapText="1"/>
    </xf>
    <xf numFmtId="0" fontId="86" fillId="0" borderId="0" xfId="0" applyFont="1" applyAlignment="1">
      <alignment horizontal="right" vertical="top" wrapText="1"/>
    </xf>
    <xf numFmtId="0" fontId="36" fillId="12" borderId="0" xfId="0" applyFont="1" applyFill="1" applyAlignment="1">
      <alignment vertical="center"/>
    </xf>
    <xf numFmtId="0" fontId="36" fillId="12" borderId="39" xfId="0" applyFont="1" applyFill="1" applyBorder="1" applyAlignment="1">
      <alignment vertical="center"/>
    </xf>
    <xf numFmtId="0" fontId="36" fillId="12" borderId="38" xfId="0" applyFont="1" applyFill="1" applyBorder="1" applyAlignment="1">
      <alignment vertical="center"/>
    </xf>
    <xf numFmtId="0" fontId="36" fillId="12" borderId="40" xfId="0" applyFont="1" applyFill="1" applyBorder="1" applyAlignment="1">
      <alignment vertical="center"/>
    </xf>
    <xf numFmtId="0" fontId="36" fillId="12" borderId="41" xfId="0" applyFont="1" applyFill="1" applyBorder="1" applyAlignment="1">
      <alignment vertical="center"/>
    </xf>
    <xf numFmtId="0" fontId="36" fillId="12" borderId="16" xfId="0" applyFont="1" applyFill="1" applyBorder="1" applyAlignment="1">
      <alignment vertical="center"/>
    </xf>
    <xf numFmtId="0" fontId="36" fillId="12" borderId="28" xfId="0" applyFont="1" applyFill="1" applyBorder="1" applyAlignment="1">
      <alignment vertical="center"/>
    </xf>
    <xf numFmtId="0" fontId="36" fillId="12" borderId="15" xfId="0" applyFont="1" applyFill="1" applyBorder="1" applyAlignment="1">
      <alignment vertical="center"/>
    </xf>
    <xf numFmtId="0" fontId="42" fillId="12" borderId="0" xfId="0" applyFont="1" applyFill="1" applyAlignment="1">
      <alignment vertical="center"/>
    </xf>
    <xf numFmtId="0" fontId="51" fillId="12" borderId="0" xfId="36" applyFill="1" applyBorder="1" applyAlignment="1">
      <alignment vertical="center"/>
    </xf>
    <xf numFmtId="0" fontId="48" fillId="12" borderId="0" xfId="0" applyFont="1" applyFill="1"/>
    <xf numFmtId="0" fontId="51" fillId="12" borderId="0" xfId="36" applyFill="1"/>
    <xf numFmtId="0" fontId="36" fillId="12" borderId="41" xfId="0" applyFont="1" applyFill="1" applyBorder="1" applyAlignment="1">
      <alignment horizontal="right" vertical="center"/>
    </xf>
    <xf numFmtId="0" fontId="102" fillId="12" borderId="0" xfId="0" applyFont="1" applyFill="1"/>
    <xf numFmtId="0" fontId="101" fillId="12" borderId="30" xfId="0" applyFont="1" applyFill="1" applyBorder="1"/>
    <xf numFmtId="2" fontId="41" fillId="14" borderId="69" xfId="0" applyNumberFormat="1" applyFont="1" applyFill="1" applyBorder="1" applyAlignment="1">
      <alignment vertical="center"/>
    </xf>
    <xf numFmtId="2" fontId="36" fillId="11" borderId="73" xfId="0" applyNumberFormat="1" applyFont="1" applyFill="1" applyBorder="1" applyAlignment="1">
      <alignment vertical="center"/>
    </xf>
    <xf numFmtId="2" fontId="41" fillId="14" borderId="70" xfId="0" applyNumberFormat="1" applyFont="1" applyFill="1" applyBorder="1" applyAlignment="1">
      <alignment vertical="center"/>
    </xf>
    <xf numFmtId="2" fontId="36" fillId="11" borderId="70" xfId="0" applyNumberFormat="1" applyFont="1" applyFill="1" applyBorder="1" applyAlignment="1">
      <alignment vertical="center"/>
    </xf>
    <xf numFmtId="2" fontId="41" fillId="14" borderId="17" xfId="0" applyNumberFormat="1" applyFont="1" applyFill="1" applyBorder="1" applyAlignment="1">
      <alignment vertical="center"/>
    </xf>
    <xf numFmtId="2" fontId="36" fillId="11" borderId="17" xfId="0" applyNumberFormat="1" applyFont="1" applyFill="1" applyBorder="1" applyAlignment="1">
      <alignment vertical="center"/>
    </xf>
    <xf numFmtId="2" fontId="41" fillId="11" borderId="17" xfId="0" applyNumberFormat="1" applyFont="1" applyFill="1" applyBorder="1" applyAlignment="1">
      <alignment vertical="center"/>
    </xf>
    <xf numFmtId="0" fontId="101" fillId="12" borderId="30" xfId="0" applyFont="1" applyFill="1" applyBorder="1" applyAlignment="1">
      <alignment wrapText="1"/>
    </xf>
    <xf numFmtId="0" fontId="36" fillId="11" borderId="16" xfId="0" applyFont="1" applyFill="1" applyBorder="1" applyAlignment="1">
      <alignment vertical="center"/>
    </xf>
    <xf numFmtId="2" fontId="41" fillId="14" borderId="52" xfId="0" applyNumberFormat="1" applyFont="1" applyFill="1" applyBorder="1" applyAlignment="1">
      <alignment vertical="center"/>
    </xf>
    <xf numFmtId="2" fontId="36" fillId="11" borderId="52" xfId="0" applyNumberFormat="1" applyFont="1" applyFill="1" applyBorder="1" applyAlignment="1">
      <alignment vertical="center"/>
    </xf>
    <xf numFmtId="0" fontId="36" fillId="11" borderId="29" xfId="0" applyFont="1" applyFill="1" applyBorder="1" applyAlignment="1">
      <alignment vertical="center"/>
    </xf>
    <xf numFmtId="2" fontId="36" fillId="11" borderId="69" xfId="0" applyNumberFormat="1" applyFont="1" applyFill="1" applyBorder="1" applyAlignment="1">
      <alignment vertical="center"/>
    </xf>
    <xf numFmtId="0" fontId="36" fillId="11" borderId="0" xfId="0" applyFont="1" applyFill="1" applyAlignment="1">
      <alignment vertical="center"/>
    </xf>
    <xf numFmtId="2" fontId="36" fillId="11" borderId="71" xfId="0" applyNumberFormat="1" applyFont="1" applyFill="1" applyBorder="1" applyAlignment="1">
      <alignment vertical="center"/>
    </xf>
    <xf numFmtId="2" fontId="36" fillId="11" borderId="41" xfId="0" applyNumberFormat="1" applyFont="1" applyFill="1" applyBorder="1" applyAlignment="1">
      <alignment vertical="center"/>
    </xf>
    <xf numFmtId="2" fontId="36" fillId="11" borderId="28" xfId="0" applyNumberFormat="1" applyFont="1" applyFill="1" applyBorder="1" applyAlignment="1">
      <alignment vertical="center"/>
    </xf>
    <xf numFmtId="2" fontId="41" fillId="11" borderId="27" xfId="0" applyNumberFormat="1" applyFont="1" applyFill="1" applyBorder="1" applyAlignment="1">
      <alignment vertical="center"/>
    </xf>
    <xf numFmtId="2" fontId="36" fillId="11" borderId="39" xfId="0" applyNumberFormat="1" applyFont="1" applyFill="1" applyBorder="1" applyAlignment="1">
      <alignment vertical="center"/>
    </xf>
    <xf numFmtId="1" fontId="69" fillId="14" borderId="69" xfId="37" applyNumberFormat="1" applyFont="1" applyFill="1" applyBorder="1" applyAlignment="1">
      <alignment vertical="center" wrapText="1"/>
    </xf>
    <xf numFmtId="1" fontId="53" fillId="11" borderId="69" xfId="37" applyNumberFormat="1" applyFont="1" applyFill="1" applyBorder="1" applyAlignment="1">
      <alignment horizontal="right" vertical="center" wrapText="1"/>
    </xf>
    <xf numFmtId="1" fontId="53" fillId="11" borderId="71" xfId="37" applyNumberFormat="1" applyFont="1" applyFill="1" applyBorder="1" applyAlignment="1">
      <alignment horizontal="right" vertical="center" wrapText="1"/>
    </xf>
    <xf numFmtId="0" fontId="53" fillId="11" borderId="16" xfId="0" applyFont="1" applyFill="1" applyBorder="1" applyAlignment="1">
      <alignment vertical="center" wrapText="1"/>
    </xf>
    <xf numFmtId="1" fontId="69" fillId="14" borderId="52" xfId="37" applyNumberFormat="1" applyFont="1" applyFill="1" applyBorder="1" applyAlignment="1">
      <alignment vertical="center" wrapText="1"/>
    </xf>
    <xf numFmtId="1" fontId="53" fillId="11" borderId="52" xfId="37" applyNumberFormat="1" applyFont="1" applyFill="1" applyBorder="1" applyAlignment="1">
      <alignment horizontal="right" vertical="center" wrapText="1"/>
    </xf>
    <xf numFmtId="1" fontId="53" fillId="11" borderId="41" xfId="37" applyNumberFormat="1" applyFont="1" applyFill="1" applyBorder="1" applyAlignment="1">
      <alignment horizontal="right" vertical="center" wrapText="1"/>
    </xf>
    <xf numFmtId="0" fontId="41" fillId="11" borderId="40" xfId="0" applyFont="1" applyFill="1" applyBorder="1" applyAlignment="1">
      <alignment vertical="center"/>
    </xf>
    <xf numFmtId="2" fontId="41" fillId="14" borderId="73" xfId="0" applyNumberFormat="1" applyFont="1" applyFill="1" applyBorder="1" applyAlignment="1">
      <alignment vertical="center"/>
    </xf>
    <xf numFmtId="2" fontId="41" fillId="11" borderId="73" xfId="0" applyNumberFormat="1" applyFont="1" applyFill="1" applyBorder="1" applyAlignment="1">
      <alignment vertical="center"/>
    </xf>
    <xf numFmtId="2" fontId="41" fillId="11" borderId="39" xfId="0" applyNumberFormat="1" applyFont="1" applyFill="1" applyBorder="1" applyAlignment="1">
      <alignment vertical="center"/>
    </xf>
    <xf numFmtId="0" fontId="79" fillId="0" borderId="38" xfId="0" applyFont="1" applyBorder="1" applyAlignment="1">
      <alignment horizontal="left" vertical="center" wrapText="1"/>
    </xf>
    <xf numFmtId="171" fontId="79" fillId="0" borderId="38" xfId="0" applyNumberFormat="1" applyFont="1" applyBorder="1" applyAlignment="1">
      <alignment horizontal="right" vertical="center" wrapText="1"/>
    </xf>
    <xf numFmtId="166" fontId="73" fillId="0" borderId="38" xfId="0" applyNumberFormat="1" applyFont="1" applyBorder="1" applyAlignment="1">
      <alignment horizontal="right" vertical="center" wrapText="1"/>
    </xf>
    <xf numFmtId="0" fontId="86" fillId="0" borderId="0" xfId="0" applyFont="1" applyAlignment="1">
      <alignment horizontal="right" wrapText="1"/>
    </xf>
    <xf numFmtId="0" fontId="79" fillId="11" borderId="0" xfId="0" applyFont="1" applyFill="1" applyAlignment="1">
      <alignment horizontal="left" vertical="center" wrapText="1"/>
    </xf>
    <xf numFmtId="0" fontId="106" fillId="11" borderId="0" xfId="0" applyFont="1" applyFill="1"/>
    <xf numFmtId="0" fontId="101" fillId="12" borderId="53" xfId="0" applyFont="1" applyFill="1" applyBorder="1" applyAlignment="1">
      <alignment wrapText="1"/>
    </xf>
    <xf numFmtId="0" fontId="41" fillId="12" borderId="77" xfId="0" applyFont="1" applyFill="1" applyBorder="1"/>
    <xf numFmtId="0" fontId="53" fillId="12" borderId="77" xfId="0" applyFont="1" applyFill="1" applyBorder="1"/>
    <xf numFmtId="0" fontId="53" fillId="12" borderId="18" xfId="0" applyFont="1" applyFill="1" applyBorder="1"/>
    <xf numFmtId="0" fontId="53" fillId="12" borderId="18" xfId="0" applyFont="1" applyFill="1" applyBorder="1" applyAlignment="1">
      <alignment horizontal="right"/>
    </xf>
    <xf numFmtId="0" fontId="51" fillId="12" borderId="0" xfId="36" applyFill="1" applyBorder="1" applyAlignment="1"/>
    <xf numFmtId="0" fontId="48" fillId="12" borderId="39" xfId="0" applyFont="1" applyFill="1" applyBorder="1"/>
    <xf numFmtId="0" fontId="52" fillId="12" borderId="38" xfId="0" applyFont="1" applyFill="1" applyBorder="1"/>
    <xf numFmtId="0" fontId="48" fillId="12" borderId="40" xfId="0" applyFont="1" applyFill="1" applyBorder="1"/>
    <xf numFmtId="0" fontId="48" fillId="12" borderId="41" xfId="0" applyFont="1" applyFill="1" applyBorder="1"/>
    <xf numFmtId="0" fontId="48" fillId="12" borderId="16" xfId="0" applyFont="1" applyFill="1" applyBorder="1"/>
    <xf numFmtId="0" fontId="48" fillId="12" borderId="28" xfId="0" applyFont="1" applyFill="1" applyBorder="1"/>
    <xf numFmtId="0" fontId="48" fillId="12" borderId="15" xfId="0" applyFont="1" applyFill="1" applyBorder="1"/>
    <xf numFmtId="0" fontId="48" fillId="12" borderId="42" xfId="0" applyFont="1" applyFill="1" applyBorder="1"/>
    <xf numFmtId="0" fontId="71" fillId="2" borderId="0" xfId="0" applyFont="1" applyFill="1" applyAlignment="1">
      <alignment horizontal="left" vertical="center" wrapText="1"/>
    </xf>
    <xf numFmtId="165" fontId="94" fillId="0" borderId="0" xfId="0" applyNumberFormat="1" applyFont="1" applyAlignment="1">
      <alignment horizontal="right" vertical="center" wrapText="1"/>
    </xf>
    <xf numFmtId="0" fontId="94" fillId="0" borderId="0" xfId="0" applyFont="1" applyAlignment="1">
      <alignment horizontal="right" vertical="center" wrapText="1"/>
    </xf>
    <xf numFmtId="0" fontId="108" fillId="0" borderId="0" xfId="0" applyFont="1" applyAlignment="1">
      <alignment horizontal="left" vertical="center" wrapText="1"/>
    </xf>
    <xf numFmtId="0" fontId="55" fillId="0" borderId="0" xfId="1" applyFont="1">
      <alignment horizontal="left" wrapText="1"/>
    </xf>
    <xf numFmtId="0" fontId="52" fillId="11" borderId="0" xfId="0" applyFont="1" applyFill="1" applyAlignment="1">
      <alignment horizontal="left" wrapText="1"/>
    </xf>
    <xf numFmtId="0" fontId="73" fillId="0" borderId="0" xfId="0" applyFont="1" applyAlignment="1">
      <alignment horizontal="center" vertical="center" wrapText="1"/>
    </xf>
    <xf numFmtId="165" fontId="107" fillId="0" borderId="0" xfId="0" applyNumberFormat="1" applyFont="1" applyAlignment="1">
      <alignment horizontal="right" vertical="center" wrapText="1"/>
    </xf>
    <xf numFmtId="0" fontId="107" fillId="0" borderId="0" xfId="0" applyFont="1" applyAlignment="1">
      <alignment horizontal="left" vertical="center" wrapText="1"/>
    </xf>
    <xf numFmtId="0" fontId="107" fillId="0" borderId="0" xfId="0" applyFont="1" applyAlignment="1">
      <alignment horizontal="right" vertical="center" wrapText="1"/>
    </xf>
    <xf numFmtId="0" fontId="94" fillId="11" borderId="0" xfId="0" applyFont="1" applyFill="1" applyAlignment="1">
      <alignment horizontal="right" vertical="center" wrapText="1"/>
    </xf>
    <xf numFmtId="165" fontId="94" fillId="11" borderId="0" xfId="0" applyNumberFormat="1" applyFont="1" applyFill="1" applyAlignment="1">
      <alignment horizontal="right" vertical="center" wrapText="1"/>
    </xf>
    <xf numFmtId="0" fontId="74" fillId="12" borderId="0" xfId="0" applyFont="1" applyFill="1" applyAlignment="1">
      <alignment horizontal="left" vertical="center" wrapText="1"/>
    </xf>
    <xf numFmtId="0" fontId="41" fillId="12" borderId="34" xfId="0" applyFont="1" applyFill="1" applyBorder="1" applyAlignment="1">
      <alignment horizontal="right"/>
    </xf>
    <xf numFmtId="0" fontId="36" fillId="12" borderId="34" xfId="0" applyFont="1" applyFill="1" applyBorder="1" applyAlignment="1">
      <alignment horizontal="right"/>
    </xf>
    <xf numFmtId="0" fontId="36" fillId="12" borderId="22" xfId="0" applyFont="1" applyFill="1" applyBorder="1" applyAlignment="1">
      <alignment horizontal="right"/>
    </xf>
    <xf numFmtId="3" fontId="41" fillId="14" borderId="33" xfId="0" applyNumberFormat="1" applyFont="1" applyFill="1" applyBorder="1" applyAlignment="1">
      <alignment vertical="center"/>
    </xf>
    <xf numFmtId="3" fontId="36" fillId="11" borderId="33" xfId="0" applyNumberFormat="1" applyFont="1" applyFill="1" applyBorder="1" applyAlignment="1">
      <alignment vertical="center"/>
    </xf>
    <xf numFmtId="3" fontId="36" fillId="11" borderId="23" xfId="0" applyNumberFormat="1" applyFont="1" applyFill="1" applyBorder="1" applyAlignment="1">
      <alignment vertical="center"/>
    </xf>
    <xf numFmtId="2" fontId="36" fillId="11" borderId="24" xfId="0" applyNumberFormat="1" applyFont="1" applyFill="1" applyBorder="1" applyAlignment="1">
      <alignment vertical="center"/>
    </xf>
    <xf numFmtId="0" fontId="41" fillId="14" borderId="17" xfId="0" applyFont="1" applyFill="1" applyBorder="1" applyAlignment="1">
      <alignment vertical="center"/>
    </xf>
    <xf numFmtId="0" fontId="36" fillId="11" borderId="17" xfId="0" applyFont="1" applyFill="1" applyBorder="1" applyAlignment="1">
      <alignment vertical="center"/>
    </xf>
    <xf numFmtId="0" fontId="36" fillId="11" borderId="24" xfId="0" applyFont="1" applyFill="1" applyBorder="1" applyAlignment="1">
      <alignment vertical="center"/>
    </xf>
    <xf numFmtId="0" fontId="41" fillId="11" borderId="17" xfId="0" applyFont="1" applyFill="1" applyBorder="1" applyAlignment="1">
      <alignment vertical="center"/>
    </xf>
    <xf numFmtId="0" fontId="41" fillId="11" borderId="24" xfId="0" applyFont="1" applyFill="1" applyBorder="1" applyAlignment="1">
      <alignment vertical="center"/>
    </xf>
    <xf numFmtId="3" fontId="41" fillId="14" borderId="17" xfId="0" applyNumberFormat="1" applyFont="1" applyFill="1" applyBorder="1" applyAlignment="1">
      <alignment vertical="center"/>
    </xf>
    <xf numFmtId="3" fontId="36" fillId="11" borderId="17" xfId="0" applyNumberFormat="1" applyFont="1" applyFill="1" applyBorder="1" applyAlignment="1">
      <alignment vertical="center"/>
    </xf>
    <xf numFmtId="3" fontId="36" fillId="11" borderId="24" xfId="0" applyNumberFormat="1" applyFont="1" applyFill="1" applyBorder="1" applyAlignment="1">
      <alignment vertical="center"/>
    </xf>
    <xf numFmtId="3" fontId="41" fillId="11" borderId="17" xfId="0" applyNumberFormat="1" applyFont="1" applyFill="1" applyBorder="1" applyAlignment="1">
      <alignment vertical="center"/>
    </xf>
    <xf numFmtId="3" fontId="41" fillId="11" borderId="24" xfId="0" applyNumberFormat="1" applyFont="1" applyFill="1" applyBorder="1" applyAlignment="1">
      <alignment vertical="center"/>
    </xf>
    <xf numFmtId="3" fontId="36" fillId="11" borderId="17" xfId="0" applyNumberFormat="1" applyFont="1" applyFill="1" applyBorder="1" applyAlignment="1">
      <alignment horizontal="right" vertical="center"/>
    </xf>
    <xf numFmtId="3" fontId="36" fillId="11" borderId="24" xfId="0" applyNumberFormat="1" applyFont="1" applyFill="1" applyBorder="1" applyAlignment="1">
      <alignment horizontal="right" vertical="center"/>
    </xf>
    <xf numFmtId="3" fontId="41" fillId="11" borderId="17" xfId="0" applyNumberFormat="1" applyFont="1" applyFill="1" applyBorder="1" applyAlignment="1">
      <alignment horizontal="right" vertical="center"/>
    </xf>
    <xf numFmtId="3" fontId="41" fillId="11" borderId="24" xfId="0" applyNumberFormat="1" applyFont="1" applyFill="1" applyBorder="1" applyAlignment="1">
      <alignment horizontal="right" vertical="center"/>
    </xf>
    <xf numFmtId="3" fontId="36" fillId="11" borderId="70" xfId="0" applyNumberFormat="1" applyFont="1" applyFill="1" applyBorder="1" applyAlignment="1">
      <alignment horizontal="right" vertical="center"/>
    </xf>
    <xf numFmtId="3" fontId="36" fillId="11" borderId="15" xfId="0" applyNumberFormat="1" applyFont="1" applyFill="1" applyBorder="1" applyAlignment="1">
      <alignment horizontal="right" vertical="center"/>
    </xf>
    <xf numFmtId="3" fontId="36" fillId="11" borderId="69" xfId="0" applyNumberFormat="1" applyFont="1" applyFill="1" applyBorder="1" applyAlignment="1">
      <alignment horizontal="right" vertical="center"/>
    </xf>
    <xf numFmtId="3" fontId="36" fillId="11" borderId="52" xfId="0" applyNumberFormat="1" applyFont="1" applyFill="1" applyBorder="1" applyAlignment="1">
      <alignment horizontal="right" vertical="center"/>
    </xf>
    <xf numFmtId="3" fontId="36" fillId="11" borderId="0" xfId="0" applyNumberFormat="1" applyFont="1" applyFill="1" applyAlignment="1">
      <alignment horizontal="right" vertical="center"/>
    </xf>
    <xf numFmtId="0" fontId="56" fillId="11" borderId="0" xfId="0" applyFont="1" applyFill="1" applyAlignment="1">
      <alignment horizontal="right" vertical="center" wrapText="1"/>
    </xf>
    <xf numFmtId="0" fontId="71" fillId="11" borderId="0" xfId="0" applyFont="1" applyFill="1" applyAlignment="1">
      <alignment vertical="center" wrapText="1"/>
    </xf>
    <xf numFmtId="165" fontId="108" fillId="0" borderId="0" xfId="0" applyNumberFormat="1" applyFont="1" applyAlignment="1">
      <alignment horizontal="right" vertical="center" wrapText="1"/>
    </xf>
    <xf numFmtId="0" fontId="56" fillId="12" borderId="30" xfId="0" applyFont="1" applyFill="1" applyBorder="1" applyAlignment="1">
      <alignment horizontal="right" wrapText="1"/>
    </xf>
    <xf numFmtId="165" fontId="108" fillId="0" borderId="16" xfId="0" applyNumberFormat="1" applyFont="1" applyBorder="1" applyAlignment="1">
      <alignment horizontal="right" vertical="center" wrapText="1"/>
    </xf>
    <xf numFmtId="165" fontId="108" fillId="0" borderId="41" xfId="0" applyNumberFormat="1" applyFont="1" applyBorder="1" applyAlignment="1">
      <alignment horizontal="right" vertical="center" wrapText="1"/>
    </xf>
    <xf numFmtId="0" fontId="80" fillId="0" borderId="24" xfId="0" applyFont="1" applyBorder="1" applyAlignment="1">
      <alignment horizontal="left" vertical="center" wrapText="1"/>
    </xf>
    <xf numFmtId="165" fontId="109" fillId="0" borderId="32" xfId="0" applyNumberFormat="1" applyFont="1" applyBorder="1" applyAlignment="1">
      <alignment horizontal="right" vertical="center" wrapText="1"/>
    </xf>
    <xf numFmtId="165" fontId="109" fillId="0" borderId="27" xfId="0" applyNumberFormat="1" applyFont="1" applyBorder="1" applyAlignment="1">
      <alignment horizontal="right" vertical="center" wrapText="1"/>
    </xf>
    <xf numFmtId="165" fontId="109" fillId="0" borderId="24" xfId="0" applyNumberFormat="1" applyFont="1" applyBorder="1" applyAlignment="1">
      <alignment horizontal="right" vertical="center" wrapText="1"/>
    </xf>
    <xf numFmtId="0" fontId="52" fillId="11" borderId="0" xfId="0" applyFont="1" applyFill="1" applyAlignment="1">
      <alignment vertical="center" wrapText="1"/>
    </xf>
    <xf numFmtId="0" fontId="36" fillId="11" borderId="0" xfId="0" applyFont="1" applyFill="1" applyAlignment="1">
      <alignment vertical="center" wrapText="1"/>
    </xf>
    <xf numFmtId="0" fontId="79" fillId="2" borderId="0" xfId="0" applyFont="1" applyFill="1" applyAlignment="1">
      <alignment vertical="center"/>
    </xf>
    <xf numFmtId="0" fontId="54" fillId="11" borderId="15" xfId="0" applyFont="1" applyFill="1" applyBorder="1" applyAlignment="1">
      <alignment horizontal="left" vertical="center" wrapText="1"/>
    </xf>
    <xf numFmtId="0" fontId="94" fillId="12" borderId="0" xfId="0" applyFont="1" applyFill="1" applyAlignment="1">
      <alignment horizontal="right" vertical="center" wrapText="1"/>
    </xf>
    <xf numFmtId="0" fontId="73" fillId="0" borderId="0" xfId="0" applyFont="1" applyAlignment="1">
      <alignment horizontal="left" vertical="center"/>
    </xf>
    <xf numFmtId="0" fontId="40" fillId="11" borderId="0" xfId="0" applyFont="1" applyFill="1" applyAlignment="1">
      <alignment vertical="center" wrapText="1"/>
    </xf>
    <xf numFmtId="165" fontId="71" fillId="11" borderId="0" xfId="0" applyNumberFormat="1" applyFont="1" applyFill="1" applyAlignment="1">
      <alignment horizontal="right" vertical="center" wrapText="1"/>
    </xf>
    <xf numFmtId="0" fontId="73" fillId="11" borderId="0" xfId="0" applyFont="1" applyFill="1" applyAlignment="1">
      <alignment horizontal="left" vertical="center" wrapText="1"/>
    </xf>
    <xf numFmtId="0" fontId="71" fillId="11" borderId="15" xfId="0" applyFont="1" applyFill="1" applyBorder="1" applyAlignment="1">
      <alignment horizontal="left" vertical="center" wrapText="1"/>
    </xf>
    <xf numFmtId="165" fontId="103" fillId="12" borderId="39" xfId="0" applyNumberFormat="1" applyFont="1" applyFill="1" applyBorder="1" applyAlignment="1">
      <alignment horizontal="right" vertical="center" wrapText="1"/>
    </xf>
    <xf numFmtId="0" fontId="98" fillId="11" borderId="0" xfId="0" applyFont="1" applyFill="1" applyAlignment="1">
      <alignment horizontal="left" vertical="center" wrapText="1"/>
    </xf>
    <xf numFmtId="165" fontId="103" fillId="12" borderId="16" xfId="0" applyNumberFormat="1" applyFont="1" applyFill="1" applyBorder="1" applyAlignment="1">
      <alignment horizontal="left" vertical="top" wrapText="1"/>
    </xf>
    <xf numFmtId="165" fontId="103" fillId="11" borderId="0" xfId="0" applyNumberFormat="1" applyFont="1" applyFill="1" applyAlignment="1">
      <alignment horizontal="left" vertical="top" wrapText="1"/>
    </xf>
    <xf numFmtId="165" fontId="103" fillId="12" borderId="42" xfId="0" applyNumberFormat="1" applyFont="1" applyFill="1" applyBorder="1" applyAlignment="1">
      <alignment horizontal="left" vertical="top" wrapText="1"/>
    </xf>
    <xf numFmtId="0" fontId="73" fillId="0" borderId="10" xfId="0" applyFont="1" applyBorder="1" applyAlignment="1">
      <alignment horizontal="right" vertical="center" wrapText="1"/>
    </xf>
    <xf numFmtId="165" fontId="69" fillId="12" borderId="41" xfId="0" applyNumberFormat="1" applyFont="1" applyFill="1" applyBorder="1" applyAlignment="1">
      <alignment horizontal="left" vertical="top" wrapText="1" indent="1"/>
    </xf>
    <xf numFmtId="165" fontId="69" fillId="12" borderId="28" xfId="0" applyNumberFormat="1" applyFont="1" applyFill="1" applyBorder="1" applyAlignment="1">
      <alignment horizontal="left" vertical="top" wrapText="1" indent="1"/>
    </xf>
    <xf numFmtId="2" fontId="36" fillId="11" borderId="24" xfId="0" applyNumberFormat="1" applyFont="1" applyFill="1" applyBorder="1" applyAlignment="1">
      <alignment horizontal="right" vertical="center"/>
    </xf>
    <xf numFmtId="0" fontId="36" fillId="11" borderId="24" xfId="0" applyFont="1" applyFill="1" applyBorder="1" applyAlignment="1">
      <alignment horizontal="right" vertical="center"/>
    </xf>
    <xf numFmtId="0" fontId="41" fillId="11" borderId="24" xfId="0" applyFont="1" applyFill="1" applyBorder="1" applyAlignment="1">
      <alignment horizontal="right" vertical="center"/>
    </xf>
    <xf numFmtId="0" fontId="56" fillId="11" borderId="15" xfId="0" applyFont="1" applyFill="1" applyBorder="1" applyAlignment="1">
      <alignment horizontal="left" vertical="center" wrapText="1"/>
    </xf>
    <xf numFmtId="0" fontId="40" fillId="12" borderId="19" xfId="0" applyFont="1" applyFill="1" applyBorder="1" applyAlignment="1">
      <alignment vertical="center"/>
    </xf>
    <xf numFmtId="0" fontId="36" fillId="12" borderId="19" xfId="0" applyFont="1" applyFill="1" applyBorder="1" applyAlignment="1">
      <alignment vertical="center"/>
    </xf>
    <xf numFmtId="0" fontId="36" fillId="12" borderId="35" xfId="0" applyFont="1" applyFill="1" applyBorder="1" applyAlignment="1">
      <alignment vertical="center"/>
    </xf>
    <xf numFmtId="0" fontId="36" fillId="11" borderId="15" xfId="0" applyFont="1" applyFill="1" applyBorder="1" applyAlignment="1">
      <alignment vertical="center"/>
    </xf>
    <xf numFmtId="9" fontId="36" fillId="11" borderId="29" xfId="37" applyFont="1" applyFill="1" applyBorder="1"/>
    <xf numFmtId="9" fontId="36" fillId="11" borderId="68" xfId="37" applyFont="1" applyFill="1" applyBorder="1"/>
    <xf numFmtId="0" fontId="39" fillId="11" borderId="68" xfId="0" applyFont="1" applyFill="1" applyBorder="1" applyAlignment="1">
      <alignment vertical="center"/>
    </xf>
    <xf numFmtId="0" fontId="39" fillId="11" borderId="0" xfId="0" applyFont="1" applyFill="1" applyAlignment="1">
      <alignment vertical="center"/>
    </xf>
    <xf numFmtId="0" fontId="39" fillId="11" borderId="15" xfId="0" applyFont="1" applyFill="1" applyBorder="1" applyAlignment="1">
      <alignment vertical="center"/>
    </xf>
    <xf numFmtId="1" fontId="41" fillId="14" borderId="17" xfId="0" applyNumberFormat="1" applyFont="1" applyFill="1" applyBorder="1" applyAlignment="1">
      <alignment vertical="center"/>
    </xf>
    <xf numFmtId="1" fontId="36" fillId="11" borderId="17" xfId="0" applyNumberFormat="1" applyFont="1" applyFill="1" applyBorder="1" applyAlignment="1">
      <alignment vertical="center"/>
    </xf>
    <xf numFmtId="1" fontId="36" fillId="11" borderId="24" xfId="0" applyNumberFormat="1" applyFont="1" applyFill="1" applyBorder="1" applyAlignment="1">
      <alignment vertical="center"/>
    </xf>
    <xf numFmtId="1" fontId="36" fillId="11" borderId="24" xfId="0" applyNumberFormat="1" applyFont="1" applyFill="1" applyBorder="1" applyAlignment="1">
      <alignment horizontal="right" vertical="center"/>
    </xf>
    <xf numFmtId="167" fontId="92" fillId="0" borderId="8" xfId="0" applyNumberFormat="1" applyFont="1" applyBorder="1" applyAlignment="1">
      <alignment horizontal="right" vertical="center" wrapText="1"/>
    </xf>
    <xf numFmtId="0" fontId="48" fillId="0" borderId="18" xfId="0" applyFont="1" applyBorder="1"/>
    <xf numFmtId="167" fontId="53" fillId="0" borderId="0" xfId="0" applyNumberFormat="1" applyFont="1" applyAlignment="1">
      <alignment horizontal="right" vertical="center" wrapText="1"/>
    </xf>
    <xf numFmtId="167" fontId="53" fillId="0" borderId="15" xfId="0" applyNumberFormat="1" applyFont="1" applyBorder="1" applyAlignment="1">
      <alignment horizontal="right" vertical="center" wrapText="1"/>
    </xf>
    <xf numFmtId="0" fontId="113" fillId="0" borderId="0" xfId="0" applyFont="1" applyAlignment="1">
      <alignment horizontal="left" vertical="center" wrapText="1"/>
    </xf>
    <xf numFmtId="0" fontId="113" fillId="2" borderId="0" xfId="0" applyFont="1" applyFill="1" applyAlignment="1">
      <alignment horizontal="left" vertical="center" wrapText="1"/>
    </xf>
    <xf numFmtId="0" fontId="115" fillId="2" borderId="0" xfId="0" applyFont="1" applyFill="1" applyAlignment="1">
      <alignment horizontal="left" vertical="center" wrapText="1"/>
    </xf>
    <xf numFmtId="0" fontId="115" fillId="2" borderId="0" xfId="0" applyFont="1" applyFill="1" applyAlignment="1">
      <alignment horizontal="center" vertical="center" wrapText="1"/>
    </xf>
    <xf numFmtId="0" fontId="116" fillId="2" borderId="0" xfId="0" applyFont="1" applyFill="1" applyAlignment="1">
      <alignment horizontal="left" vertical="center" wrapText="1"/>
    </xf>
    <xf numFmtId="0" fontId="117" fillId="0" borderId="0" xfId="0" applyFont="1"/>
    <xf numFmtId="0" fontId="117" fillId="0" borderId="0" xfId="0" applyFont="1" applyAlignment="1">
      <alignment vertical="center" wrapText="1"/>
    </xf>
    <xf numFmtId="0" fontId="113" fillId="0" borderId="0" xfId="0" applyFont="1" applyAlignment="1">
      <alignment horizontal="left" vertical="center"/>
    </xf>
    <xf numFmtId="0" fontId="77" fillId="12" borderId="0" xfId="0" applyFont="1" applyFill="1" applyAlignment="1">
      <alignment vertical="center"/>
    </xf>
    <xf numFmtId="0" fontId="113" fillId="2" borderId="0" xfId="0" applyFont="1" applyFill="1" applyAlignment="1">
      <alignment horizontal="left" vertical="center"/>
    </xf>
    <xf numFmtId="0" fontId="113" fillId="2" borderId="0" xfId="0" applyFont="1" applyFill="1" applyAlignment="1">
      <alignment vertical="center"/>
    </xf>
    <xf numFmtId="0" fontId="113" fillId="0" borderId="0" xfId="0" applyFont="1" applyAlignment="1">
      <alignment horizontal="right" vertical="center" wrapText="1"/>
    </xf>
    <xf numFmtId="0" fontId="113" fillId="2" borderId="0" xfId="0" applyFont="1" applyFill="1" applyAlignment="1">
      <alignment horizontal="right" vertical="center" wrapText="1"/>
    </xf>
    <xf numFmtId="0" fontId="113" fillId="0" borderId="0" xfId="0" applyFont="1" applyAlignment="1">
      <alignment vertical="center"/>
    </xf>
    <xf numFmtId="181" fontId="36" fillId="11" borderId="17" xfId="38" applyNumberFormat="1" applyFont="1" applyFill="1" applyBorder="1" applyAlignment="1">
      <alignment vertical="center"/>
    </xf>
    <xf numFmtId="181" fontId="36" fillId="11" borderId="24" xfId="38" applyNumberFormat="1" applyFont="1" applyFill="1" applyBorder="1" applyAlignment="1">
      <alignment vertical="center"/>
    </xf>
    <xf numFmtId="166" fontId="79" fillId="0" borderId="8" xfId="0" applyNumberFormat="1" applyFont="1" applyBorder="1" applyAlignment="1">
      <alignment horizontal="right" vertical="center" wrapText="1"/>
    </xf>
    <xf numFmtId="165" fontId="73" fillId="0" borderId="13" xfId="0" applyNumberFormat="1" applyFont="1" applyBorder="1" applyAlignment="1">
      <alignment horizontal="right" vertical="center" wrapText="1"/>
    </xf>
    <xf numFmtId="0" fontId="73" fillId="0" borderId="13" xfId="0" applyFont="1" applyBorder="1" applyAlignment="1">
      <alignment horizontal="right" vertical="center" wrapText="1"/>
    </xf>
    <xf numFmtId="165" fontId="74" fillId="12" borderId="0" xfId="0" applyNumberFormat="1" applyFont="1" applyFill="1" applyAlignment="1">
      <alignment horizontal="right" vertical="center" wrapText="1"/>
    </xf>
    <xf numFmtId="165" fontId="80" fillId="12" borderId="24" xfId="0" applyNumberFormat="1" applyFont="1" applyFill="1" applyBorder="1" applyAlignment="1">
      <alignment horizontal="right" vertical="center" wrapText="1"/>
    </xf>
    <xf numFmtId="165" fontId="80" fillId="12" borderId="0" xfId="0" applyNumberFormat="1" applyFont="1" applyFill="1" applyAlignment="1">
      <alignment horizontal="right" vertical="center" wrapText="1"/>
    </xf>
    <xf numFmtId="167" fontId="80" fillId="12" borderId="0" xfId="0" applyNumberFormat="1" applyFont="1" applyFill="1" applyAlignment="1">
      <alignment horizontal="right" vertical="center" wrapText="1"/>
    </xf>
    <xf numFmtId="167" fontId="74" fillId="12" borderId="0" xfId="0" applyNumberFormat="1" applyFont="1" applyFill="1" applyAlignment="1">
      <alignment horizontal="right" vertical="center" wrapText="1"/>
    </xf>
    <xf numFmtId="165" fontId="74" fillId="12" borderId="52" xfId="0" applyNumberFormat="1" applyFont="1" applyFill="1" applyBorder="1" applyAlignment="1">
      <alignment horizontal="right" vertical="center" wrapText="1"/>
    </xf>
    <xf numFmtId="166" fontId="74" fillId="12" borderId="52" xfId="0" applyNumberFormat="1" applyFont="1" applyFill="1" applyBorder="1" applyAlignment="1">
      <alignment horizontal="right" vertical="center" wrapText="1"/>
    </xf>
    <xf numFmtId="165" fontId="73" fillId="0" borderId="0" xfId="0" applyNumberFormat="1" applyFont="1" applyAlignment="1">
      <alignment horizontal="left" vertical="center" wrapText="1"/>
    </xf>
    <xf numFmtId="166" fontId="73" fillId="0" borderId="10" xfId="0" applyNumberFormat="1" applyFont="1" applyBorder="1" applyAlignment="1">
      <alignment horizontal="left" vertical="center" wrapText="1"/>
    </xf>
    <xf numFmtId="165" fontId="79" fillId="0" borderId="8" xfId="0" applyNumberFormat="1" applyFont="1" applyBorder="1" applyAlignment="1">
      <alignment horizontal="left" vertical="center" wrapText="1"/>
    </xf>
    <xf numFmtId="0" fontId="72" fillId="11" borderId="0" xfId="0" applyFont="1" applyFill="1" applyAlignment="1">
      <alignment horizontal="right"/>
    </xf>
    <xf numFmtId="0" fontId="48" fillId="0" borderId="0" xfId="0" applyFont="1" applyAlignment="1">
      <alignment horizontal="right"/>
    </xf>
    <xf numFmtId="0" fontId="74" fillId="0" borderId="14" xfId="0" applyFont="1" applyBorder="1" applyAlignment="1">
      <alignment horizontal="left" wrapText="1"/>
    </xf>
    <xf numFmtId="0" fontId="74" fillId="2" borderId="0" xfId="0" applyFont="1" applyFill="1" applyAlignment="1">
      <alignment horizontal="left"/>
    </xf>
    <xf numFmtId="0" fontId="74" fillId="2" borderId="0" xfId="0" applyFont="1" applyFill="1" applyAlignment="1">
      <alignment horizontal="right" wrapText="1"/>
    </xf>
    <xf numFmtId="0" fontId="74" fillId="2" borderId="0" xfId="0" applyFont="1" applyFill="1" applyAlignment="1">
      <alignment horizontal="left" wrapText="1"/>
    </xf>
    <xf numFmtId="2" fontId="36" fillId="11" borderId="17" xfId="0" applyNumberFormat="1" applyFont="1" applyFill="1" applyBorder="1" applyAlignment="1">
      <alignment horizontal="right" vertical="center"/>
    </xf>
    <xf numFmtId="0" fontId="40" fillId="12" borderId="30" xfId="0" applyFont="1" applyFill="1" applyBorder="1"/>
    <xf numFmtId="4" fontId="41" fillId="14" borderId="33" xfId="0" applyNumberFormat="1" applyFont="1" applyFill="1" applyBorder="1" applyAlignment="1">
      <alignment vertical="center"/>
    </xf>
    <xf numFmtId="4" fontId="36" fillId="11" borderId="33" xfId="0" applyNumberFormat="1" applyFont="1" applyFill="1" applyBorder="1" applyAlignment="1">
      <alignment vertical="center"/>
    </xf>
    <xf numFmtId="4" fontId="36" fillId="11" borderId="23" xfId="0" applyNumberFormat="1" applyFont="1" applyFill="1" applyBorder="1" applyAlignment="1">
      <alignment vertical="center"/>
    </xf>
    <xf numFmtId="4" fontId="41" fillId="14" borderId="17" xfId="0" applyNumberFormat="1" applyFont="1" applyFill="1" applyBorder="1" applyAlignment="1">
      <alignment vertical="center"/>
    </xf>
    <xf numFmtId="4" fontId="36" fillId="11" borderId="24" xfId="0" applyNumberFormat="1" applyFont="1" applyFill="1" applyBorder="1" applyAlignment="1">
      <alignment vertical="center"/>
    </xf>
    <xf numFmtId="4" fontId="41" fillId="11" borderId="24" xfId="0" applyNumberFormat="1" applyFont="1" applyFill="1" applyBorder="1" applyAlignment="1">
      <alignment vertical="center"/>
    </xf>
    <xf numFmtId="0" fontId="40" fillId="12" borderId="30" xfId="0" applyFont="1" applyFill="1" applyBorder="1" applyAlignment="1">
      <alignment wrapText="1"/>
    </xf>
    <xf numFmtId="0" fontId="74" fillId="0" borderId="0" xfId="0" applyFont="1" applyAlignment="1">
      <alignment horizontal="justify" vertical="center" wrapText="1"/>
    </xf>
    <xf numFmtId="0" fontId="56" fillId="11" borderId="23" xfId="0" applyFont="1" applyFill="1" applyBorder="1" applyAlignment="1">
      <alignment vertical="center"/>
    </xf>
    <xf numFmtId="3" fontId="53" fillId="11" borderId="31" xfId="0" applyNumberFormat="1" applyFont="1" applyFill="1" applyBorder="1" applyAlignment="1">
      <alignment vertical="center"/>
    </xf>
    <xf numFmtId="3" fontId="53" fillId="11" borderId="32" xfId="0" applyNumberFormat="1" applyFont="1" applyFill="1" applyBorder="1" applyAlignment="1">
      <alignment vertical="center"/>
    </xf>
    <xf numFmtId="0" fontId="113" fillId="0" borderId="0" xfId="0" applyFont="1" applyAlignment="1">
      <alignment horizontal="justify" vertical="center" wrapText="1"/>
    </xf>
    <xf numFmtId="0" fontId="119" fillId="0" borderId="0" xfId="0" applyFont="1"/>
    <xf numFmtId="3" fontId="69" fillId="11" borderId="32" xfId="0" applyNumberFormat="1" applyFont="1" applyFill="1" applyBorder="1" applyAlignment="1">
      <alignment vertical="center"/>
    </xf>
    <xf numFmtId="9" fontId="53" fillId="11" borderId="25" xfId="37" applyFont="1" applyFill="1" applyBorder="1" applyAlignment="1">
      <alignment vertical="center"/>
    </xf>
    <xf numFmtId="9" fontId="53" fillId="11" borderId="27" xfId="37" applyFont="1" applyFill="1" applyBorder="1" applyAlignment="1">
      <alignment vertical="center"/>
    </xf>
    <xf numFmtId="9" fontId="69" fillId="11" borderId="27" xfId="37" applyFont="1" applyFill="1" applyBorder="1" applyAlignment="1">
      <alignment vertical="center"/>
    </xf>
    <xf numFmtId="9" fontId="53" fillId="11" borderId="33" xfId="37" applyFont="1" applyFill="1" applyBorder="1" applyAlignment="1">
      <alignment vertical="center"/>
    </xf>
    <xf numFmtId="9" fontId="53" fillId="11" borderId="17" xfId="37" applyFont="1" applyFill="1" applyBorder="1" applyAlignment="1">
      <alignment vertical="center"/>
    </xf>
    <xf numFmtId="9" fontId="69" fillId="11" borderId="17" xfId="37" applyFont="1" applyFill="1" applyBorder="1" applyAlignment="1">
      <alignment vertical="center"/>
    </xf>
    <xf numFmtId="0" fontId="56" fillId="11" borderId="68" xfId="0" applyFont="1" applyFill="1" applyBorder="1" applyAlignment="1">
      <alignment vertical="center"/>
    </xf>
    <xf numFmtId="3" fontId="69" fillId="11" borderId="29" xfId="0" applyNumberFormat="1" applyFont="1" applyFill="1" applyBorder="1" applyAlignment="1">
      <alignment vertical="center"/>
    </xf>
    <xf numFmtId="0" fontId="66" fillId="11" borderId="15" xfId="0" applyFont="1" applyFill="1" applyBorder="1" applyAlignment="1">
      <alignment vertical="center"/>
    </xf>
    <xf numFmtId="3" fontId="53" fillId="11" borderId="42" xfId="0" applyNumberFormat="1" applyFont="1" applyFill="1" applyBorder="1" applyAlignment="1">
      <alignment vertical="center"/>
    </xf>
    <xf numFmtId="0" fontId="66" fillId="11" borderId="0" xfId="0" applyFont="1" applyFill="1" applyAlignment="1">
      <alignment vertical="center"/>
    </xf>
    <xf numFmtId="3" fontId="53" fillId="11" borderId="0" xfId="0" applyNumberFormat="1" applyFont="1" applyFill="1" applyAlignment="1">
      <alignment vertical="center"/>
    </xf>
    <xf numFmtId="0" fontId="56" fillId="11" borderId="38" xfId="0" applyFont="1" applyFill="1" applyBorder="1" applyAlignment="1">
      <alignment vertical="center"/>
    </xf>
    <xf numFmtId="3" fontId="69" fillId="11" borderId="40" xfId="0" applyNumberFormat="1" applyFont="1" applyFill="1" applyBorder="1" applyAlignment="1">
      <alignment vertical="center"/>
    </xf>
    <xf numFmtId="3" fontId="69" fillId="11" borderId="69" xfId="0" applyNumberFormat="1" applyFont="1" applyFill="1" applyBorder="1" applyAlignment="1">
      <alignment vertical="center"/>
    </xf>
    <xf numFmtId="3" fontId="53" fillId="11" borderId="52" xfId="0" applyNumberFormat="1" applyFont="1" applyFill="1" applyBorder="1" applyAlignment="1">
      <alignment vertical="center"/>
    </xf>
    <xf numFmtId="3" fontId="53" fillId="11" borderId="70" xfId="0" applyNumberFormat="1" applyFont="1" applyFill="1" applyBorder="1" applyAlignment="1">
      <alignment vertical="center"/>
    </xf>
    <xf numFmtId="3" fontId="69" fillId="11" borderId="73" xfId="0" applyNumberFormat="1" applyFont="1" applyFill="1" applyBorder="1" applyAlignment="1">
      <alignment vertical="center"/>
    </xf>
    <xf numFmtId="3" fontId="53" fillId="11" borderId="16" xfId="0" applyNumberFormat="1" applyFont="1" applyFill="1" applyBorder="1" applyAlignment="1">
      <alignment vertical="center"/>
    </xf>
    <xf numFmtId="9" fontId="69" fillId="11" borderId="71" xfId="37" applyFont="1" applyFill="1" applyBorder="1" applyAlignment="1">
      <alignment vertical="center"/>
    </xf>
    <xf numFmtId="9" fontId="53" fillId="11" borderId="41" xfId="37" applyFont="1" applyFill="1" applyBorder="1" applyAlignment="1">
      <alignment vertical="center"/>
    </xf>
    <xf numFmtId="9" fontId="53" fillId="11" borderId="28" xfId="37" applyFont="1" applyFill="1" applyBorder="1" applyAlignment="1">
      <alignment vertical="center"/>
    </xf>
    <xf numFmtId="9" fontId="69" fillId="11" borderId="39" xfId="37" applyFont="1" applyFill="1" applyBorder="1" applyAlignment="1">
      <alignment vertical="center"/>
    </xf>
    <xf numFmtId="0" fontId="103" fillId="12" borderId="0" xfId="0" applyFont="1" applyFill="1" applyAlignment="1">
      <alignment horizontal="right" vertical="center" wrapText="1"/>
    </xf>
    <xf numFmtId="167" fontId="79" fillId="13" borderId="0" xfId="0" applyNumberFormat="1" applyFont="1" applyFill="1" applyAlignment="1">
      <alignment horizontal="right" vertical="center" wrapText="1"/>
    </xf>
    <xf numFmtId="0" fontId="103" fillId="12" borderId="84" xfId="0" applyFont="1" applyFill="1" applyBorder="1" applyAlignment="1">
      <alignment horizontal="right" vertical="center" wrapText="1"/>
    </xf>
    <xf numFmtId="0" fontId="103" fillId="12" borderId="19" xfId="0" applyFont="1" applyFill="1" applyBorder="1" applyAlignment="1">
      <alignment horizontal="left" vertical="center" wrapText="1"/>
    </xf>
    <xf numFmtId="167" fontId="73" fillId="0" borderId="85" xfId="0" applyNumberFormat="1" applyFont="1" applyBorder="1" applyAlignment="1">
      <alignment horizontal="right" vertical="center" wrapText="1"/>
    </xf>
    <xf numFmtId="167" fontId="73" fillId="0" borderId="70" xfId="0" applyNumberFormat="1" applyFont="1" applyBorder="1" applyAlignment="1">
      <alignment horizontal="right" vertical="center" wrapText="1"/>
    </xf>
    <xf numFmtId="167" fontId="79" fillId="14" borderId="35" xfId="0" applyNumberFormat="1" applyFont="1" applyFill="1" applyBorder="1" applyAlignment="1">
      <alignment horizontal="right" vertical="center" wrapText="1"/>
    </xf>
    <xf numFmtId="167" fontId="73" fillId="0" borderId="42" xfId="0" applyNumberFormat="1" applyFont="1" applyBorder="1" applyAlignment="1">
      <alignment horizontal="right" vertical="center" wrapText="1"/>
    </xf>
    <xf numFmtId="167" fontId="73" fillId="14" borderId="35" xfId="0" applyNumberFormat="1" applyFont="1" applyFill="1" applyBorder="1" applyAlignment="1">
      <alignment horizontal="right" vertical="center" wrapText="1"/>
    </xf>
    <xf numFmtId="167" fontId="79" fillId="13" borderId="15" xfId="0" applyNumberFormat="1" applyFont="1" applyFill="1" applyBorder="1" applyAlignment="1">
      <alignment horizontal="right" vertical="center" wrapText="1"/>
    </xf>
    <xf numFmtId="0" fontId="73" fillId="0" borderId="24" xfId="0" applyFont="1" applyBorder="1" applyAlignment="1">
      <alignment horizontal="left" vertical="center" wrapText="1"/>
    </xf>
    <xf numFmtId="167" fontId="73" fillId="0" borderId="81" xfId="0" applyNumberFormat="1" applyFont="1" applyBorder="1" applyAlignment="1">
      <alignment horizontal="right" vertical="center" wrapText="1"/>
    </xf>
    <xf numFmtId="167" fontId="79" fillId="14" borderId="36" xfId="0" applyNumberFormat="1" applyFont="1" applyFill="1" applyBorder="1" applyAlignment="1">
      <alignment horizontal="right" vertical="center" wrapText="1"/>
    </xf>
    <xf numFmtId="167" fontId="73" fillId="0" borderId="32" xfId="0" applyNumberFormat="1" applyFont="1" applyBorder="1" applyAlignment="1">
      <alignment horizontal="right" vertical="center" wrapText="1"/>
    </xf>
    <xf numFmtId="167" fontId="73" fillId="14" borderId="36" xfId="0" applyNumberFormat="1" applyFont="1" applyFill="1" applyBorder="1" applyAlignment="1">
      <alignment horizontal="right" vertical="center" wrapText="1"/>
    </xf>
    <xf numFmtId="0" fontId="73" fillId="0" borderId="74" xfId="0" applyFont="1" applyBorder="1" applyAlignment="1">
      <alignment horizontal="left" vertical="center" wrapText="1"/>
    </xf>
    <xf numFmtId="167" fontId="73" fillId="0" borderId="80" xfId="0" applyNumberFormat="1" applyFont="1" applyBorder="1" applyAlignment="1">
      <alignment horizontal="right" vertical="center" wrapText="1"/>
    </xf>
    <xf numFmtId="167" fontId="73" fillId="0" borderId="75" xfId="0" applyNumberFormat="1" applyFont="1" applyBorder="1" applyAlignment="1">
      <alignment horizontal="right" vertical="center" wrapText="1"/>
    </xf>
    <xf numFmtId="167" fontId="79" fillId="14" borderId="86" xfId="0" applyNumberFormat="1" applyFont="1" applyFill="1" applyBorder="1" applyAlignment="1">
      <alignment horizontal="right" vertical="center" wrapText="1"/>
    </xf>
    <xf numFmtId="167" fontId="73" fillId="0" borderId="72" xfId="0" applyNumberFormat="1" applyFont="1" applyBorder="1" applyAlignment="1">
      <alignment horizontal="right" vertical="center" wrapText="1"/>
    </xf>
    <xf numFmtId="167" fontId="73" fillId="14" borderId="86" xfId="0" applyNumberFormat="1" applyFont="1" applyFill="1" applyBorder="1" applyAlignment="1">
      <alignment horizontal="right" vertical="center" wrapText="1"/>
    </xf>
    <xf numFmtId="167" fontId="79" fillId="13" borderId="18" xfId="0" applyNumberFormat="1" applyFont="1" applyFill="1" applyBorder="1" applyAlignment="1">
      <alignment horizontal="right" vertical="center" wrapText="1"/>
    </xf>
    <xf numFmtId="0" fontId="79" fillId="13" borderId="78" xfId="0" applyFont="1" applyFill="1" applyBorder="1" applyAlignment="1">
      <alignment horizontal="left" vertical="center" wrapText="1"/>
    </xf>
    <xf numFmtId="167" fontId="79" fillId="13" borderId="82" xfId="0" applyNumberFormat="1" applyFont="1" applyFill="1" applyBorder="1" applyAlignment="1">
      <alignment horizontal="right" vertical="center" wrapText="1"/>
    </xf>
    <xf numFmtId="167" fontId="79" fillId="13" borderId="34" xfId="0" applyNumberFormat="1" applyFont="1" applyFill="1" applyBorder="1" applyAlignment="1">
      <alignment horizontal="right" vertical="center" wrapText="1"/>
    </xf>
    <xf numFmtId="167" fontId="79" fillId="13" borderId="79" xfId="0" applyNumberFormat="1" applyFont="1" applyFill="1" applyBorder="1" applyAlignment="1">
      <alignment horizontal="right" vertical="center" wrapText="1"/>
    </xf>
    <xf numFmtId="167" fontId="79" fillId="13" borderId="30" xfId="0" applyNumberFormat="1" applyFont="1" applyFill="1" applyBorder="1" applyAlignment="1">
      <alignment horizontal="right" vertical="center" wrapText="1"/>
    </xf>
    <xf numFmtId="0" fontId="105" fillId="11" borderId="46" xfId="0" applyFont="1" applyFill="1" applyBorder="1" applyAlignment="1">
      <alignment vertical="center" wrapText="1"/>
    </xf>
    <xf numFmtId="0" fontId="105" fillId="11" borderId="45" xfId="0" applyFont="1" applyFill="1" applyBorder="1" applyAlignment="1">
      <alignment vertical="center" wrapText="1"/>
    </xf>
    <xf numFmtId="0" fontId="110" fillId="11" borderId="23" xfId="0" applyFont="1" applyFill="1" applyBorder="1"/>
    <xf numFmtId="0" fontId="110" fillId="11" borderId="24" xfId="0" applyFont="1" applyFill="1" applyBorder="1"/>
    <xf numFmtId="0" fontId="39" fillId="12" borderId="26" xfId="0" applyFont="1" applyFill="1" applyBorder="1" applyAlignment="1">
      <alignment horizontal="right" wrapText="1"/>
    </xf>
    <xf numFmtId="9" fontId="36" fillId="11" borderId="32" xfId="37" applyFont="1" applyFill="1" applyBorder="1" applyAlignment="1">
      <alignment horizontal="right"/>
    </xf>
    <xf numFmtId="9" fontId="41" fillId="11" borderId="32" xfId="37" applyFont="1" applyFill="1" applyBorder="1" applyAlignment="1">
      <alignment horizontal="right"/>
    </xf>
    <xf numFmtId="9" fontId="41" fillId="11" borderId="27" xfId="37" applyFont="1" applyFill="1" applyBorder="1" applyAlignment="1">
      <alignment horizontal="right"/>
    </xf>
    <xf numFmtId="0" fontId="54" fillId="11" borderId="15" xfId="0" applyFont="1" applyFill="1" applyBorder="1" applyAlignment="1">
      <alignment vertical="center" wrapText="1"/>
    </xf>
    <xf numFmtId="10" fontId="74" fillId="0" borderId="0" xfId="37" applyNumberFormat="1" applyFont="1" applyAlignment="1">
      <alignment horizontal="right" vertical="center" wrapText="1"/>
    </xf>
    <xf numFmtId="0" fontId="54" fillId="11" borderId="15" xfId="0" applyFont="1" applyFill="1" applyBorder="1"/>
    <xf numFmtId="0" fontId="71" fillId="11" borderId="15" xfId="0" applyFont="1" applyFill="1" applyBorder="1" applyAlignment="1">
      <alignment horizontal="right" vertical="center" wrapText="1"/>
    </xf>
    <xf numFmtId="167" fontId="53" fillId="12" borderId="0" xfId="0" applyNumberFormat="1" applyFont="1" applyFill="1" applyAlignment="1">
      <alignment horizontal="right" vertical="center" wrapText="1"/>
    </xf>
    <xf numFmtId="0" fontId="53" fillId="0" borderId="15" xfId="0" applyFont="1" applyBorder="1" applyAlignment="1">
      <alignment horizontal="left" vertical="center" wrapText="1"/>
    </xf>
    <xf numFmtId="167" fontId="53" fillId="12" borderId="15" xfId="0" applyNumberFormat="1" applyFont="1" applyFill="1" applyBorder="1" applyAlignment="1">
      <alignment horizontal="right" vertical="center" wrapText="1"/>
    </xf>
    <xf numFmtId="0" fontId="69" fillId="0" borderId="24" xfId="0" applyFont="1" applyBorder="1" applyAlignment="1">
      <alignment horizontal="left" vertical="center" wrapText="1"/>
    </xf>
    <xf numFmtId="167" fontId="69" fillId="12" borderId="24" xfId="0" applyNumberFormat="1" applyFont="1" applyFill="1" applyBorder="1" applyAlignment="1">
      <alignment horizontal="right" vertical="center" wrapText="1"/>
    </xf>
    <xf numFmtId="167" fontId="69" fillId="0" borderId="24" xfId="0" applyNumberFormat="1" applyFont="1" applyBorder="1" applyAlignment="1">
      <alignment horizontal="right" vertical="center" wrapText="1"/>
    </xf>
    <xf numFmtId="167" fontId="69" fillId="12" borderId="0" xfId="0" applyNumberFormat="1" applyFont="1" applyFill="1" applyAlignment="1">
      <alignment horizontal="right" vertical="center" wrapText="1"/>
    </xf>
    <xf numFmtId="167" fontId="69" fillId="0" borderId="0" xfId="0" applyNumberFormat="1" applyFont="1" applyAlignment="1">
      <alignment horizontal="right" vertical="center" wrapText="1"/>
    </xf>
    <xf numFmtId="0" fontId="103" fillId="12" borderId="16" xfId="0" applyFont="1" applyFill="1" applyBorder="1" applyAlignment="1">
      <alignment horizontal="right" vertical="center" wrapText="1"/>
    </xf>
    <xf numFmtId="0" fontId="103" fillId="12" borderId="52" xfId="0" applyFont="1" applyFill="1" applyBorder="1" applyAlignment="1">
      <alignment horizontal="right" vertical="center" wrapText="1"/>
    </xf>
    <xf numFmtId="0" fontId="71" fillId="2" borderId="0" xfId="0" applyFont="1" applyFill="1" applyAlignment="1">
      <alignment horizontal="right" vertical="center" wrapText="1"/>
    </xf>
    <xf numFmtId="0" fontId="74" fillId="2" borderId="0" xfId="0" applyFont="1" applyFill="1" applyAlignment="1">
      <alignment horizontal="center" vertical="center" wrapText="1"/>
    </xf>
    <xf numFmtId="0" fontId="103" fillId="12" borderId="22" xfId="0" applyFont="1" applyFill="1" applyBorder="1" applyAlignment="1">
      <alignment horizontal="left" wrapText="1"/>
    </xf>
    <xf numFmtId="0" fontId="103" fillId="12" borderId="82" xfId="0" applyFont="1" applyFill="1" applyBorder="1" applyAlignment="1">
      <alignment horizontal="right" wrapText="1"/>
    </xf>
    <xf numFmtId="0" fontId="103" fillId="12" borderId="87" xfId="0" applyFont="1" applyFill="1" applyBorder="1" applyAlignment="1">
      <alignment horizontal="right" wrapText="1"/>
    </xf>
    <xf numFmtId="0" fontId="103" fillId="12" borderId="30" xfId="0" applyFont="1" applyFill="1" applyBorder="1" applyAlignment="1">
      <alignment horizontal="right" wrapText="1"/>
    </xf>
    <xf numFmtId="0" fontId="103" fillId="12" borderId="22" xfId="0" applyFont="1" applyFill="1" applyBorder="1" applyAlignment="1">
      <alignment horizontal="right" wrapText="1"/>
    </xf>
    <xf numFmtId="167" fontId="80" fillId="0" borderId="32" xfId="0" applyNumberFormat="1" applyFont="1" applyBorder="1" applyAlignment="1">
      <alignment horizontal="right" vertical="center" wrapText="1"/>
    </xf>
    <xf numFmtId="167" fontId="80" fillId="0" borderId="24" xfId="0" applyNumberFormat="1" applyFont="1" applyBorder="1" applyAlignment="1">
      <alignment horizontal="right" vertical="center" wrapText="1"/>
    </xf>
    <xf numFmtId="9" fontId="53" fillId="0" borderId="83" xfId="0" applyNumberFormat="1" applyFont="1" applyBorder="1" applyAlignment="1">
      <alignment horizontal="right" vertical="center" wrapText="1"/>
    </xf>
    <xf numFmtId="9" fontId="53" fillId="0" borderId="19" xfId="0" applyNumberFormat="1" applyFont="1" applyBorder="1" applyAlignment="1">
      <alignment horizontal="right" vertical="center" wrapText="1"/>
    </xf>
    <xf numFmtId="167" fontId="53" fillId="0" borderId="83" xfId="0" applyNumberFormat="1" applyFont="1" applyBorder="1" applyAlignment="1">
      <alignment horizontal="right" vertical="center" wrapText="1"/>
    </xf>
    <xf numFmtId="167" fontId="53" fillId="0" borderId="84" xfId="0" applyNumberFormat="1" applyFont="1" applyBorder="1" applyAlignment="1">
      <alignment horizontal="right" vertical="center" wrapText="1"/>
    </xf>
    <xf numFmtId="167" fontId="53" fillId="0" borderId="16" xfId="0" applyNumberFormat="1" applyFont="1" applyBorder="1" applyAlignment="1">
      <alignment horizontal="right" vertical="center" wrapText="1"/>
    </xf>
    <xf numFmtId="9" fontId="69" fillId="0" borderId="81" xfId="0" applyNumberFormat="1" applyFont="1" applyBorder="1" applyAlignment="1">
      <alignment horizontal="right" vertical="center" wrapText="1"/>
    </xf>
    <xf numFmtId="9" fontId="69" fillId="0" borderId="36" xfId="0" applyNumberFormat="1" applyFont="1" applyBorder="1" applyAlignment="1">
      <alignment horizontal="right" vertical="center" wrapText="1"/>
    </xf>
    <xf numFmtId="167" fontId="69" fillId="0" borderId="81" xfId="0" applyNumberFormat="1" applyFont="1" applyBorder="1" applyAlignment="1">
      <alignment horizontal="right" vertical="center" wrapText="1"/>
    </xf>
    <xf numFmtId="167" fontId="69" fillId="0" borderId="88" xfId="0" applyNumberFormat="1" applyFont="1" applyBorder="1" applyAlignment="1">
      <alignment horizontal="right" vertical="center" wrapText="1"/>
    </xf>
    <xf numFmtId="167" fontId="69" fillId="0" borderId="32" xfId="0" applyNumberFormat="1" applyFont="1" applyBorder="1" applyAlignment="1">
      <alignment horizontal="right" vertical="center" wrapText="1"/>
    </xf>
    <xf numFmtId="167" fontId="74" fillId="0" borderId="15" xfId="0" applyNumberFormat="1" applyFont="1" applyBorder="1" applyAlignment="1">
      <alignment horizontal="right" vertical="center" wrapText="1"/>
    </xf>
    <xf numFmtId="167" fontId="69" fillId="12" borderId="32" xfId="0" applyNumberFormat="1" applyFont="1" applyFill="1" applyBorder="1" applyAlignment="1">
      <alignment horizontal="right" vertical="center" wrapText="1"/>
    </xf>
    <xf numFmtId="167" fontId="80" fillId="0" borderId="0" xfId="0" applyNumberFormat="1" applyFont="1" applyAlignment="1">
      <alignment horizontal="right" vertical="center" wrapText="1"/>
    </xf>
    <xf numFmtId="3" fontId="69" fillId="11" borderId="16" xfId="0" applyNumberFormat="1" applyFont="1" applyFill="1" applyBorder="1" applyAlignment="1">
      <alignment vertical="center"/>
    </xf>
    <xf numFmtId="165" fontId="74" fillId="0" borderId="16" xfId="0" applyNumberFormat="1" applyFont="1" applyBorder="1" applyAlignment="1">
      <alignment horizontal="right" vertical="center" wrapText="1"/>
    </xf>
    <xf numFmtId="167" fontId="80" fillId="0" borderId="16" xfId="0" applyNumberFormat="1" applyFont="1" applyBorder="1" applyAlignment="1">
      <alignment horizontal="right" vertical="center" wrapText="1"/>
    </xf>
    <xf numFmtId="165" fontId="74" fillId="0" borderId="52" xfId="0" applyNumberFormat="1" applyFont="1" applyBorder="1" applyAlignment="1">
      <alignment horizontal="right" vertical="center" wrapText="1"/>
    </xf>
    <xf numFmtId="167" fontId="80" fillId="0" borderId="52" xfId="0" applyNumberFormat="1" applyFont="1" applyBorder="1" applyAlignment="1">
      <alignment horizontal="right" vertical="center" wrapText="1"/>
    </xf>
    <xf numFmtId="0" fontId="101" fillId="11" borderId="18" xfId="0" applyFont="1" applyFill="1" applyBorder="1"/>
    <xf numFmtId="0" fontId="71" fillId="2" borderId="18" xfId="0" applyFont="1" applyFill="1" applyBorder="1" applyAlignment="1">
      <alignment horizontal="left" vertical="center" wrapText="1"/>
    </xf>
    <xf numFmtId="0" fontId="56" fillId="11" borderId="0" xfId="0" applyFont="1" applyFill="1" applyAlignment="1">
      <alignment vertical="center"/>
    </xf>
    <xf numFmtId="9" fontId="74" fillId="0" borderId="42" xfId="0" applyNumberFormat="1" applyFont="1" applyBorder="1" applyAlignment="1">
      <alignment horizontal="right" vertical="center" wrapText="1"/>
    </xf>
    <xf numFmtId="177" fontId="74" fillId="0" borderId="70" xfId="0" applyNumberFormat="1" applyFont="1" applyBorder="1" applyAlignment="1">
      <alignment horizontal="right" vertical="center" wrapText="1"/>
    </xf>
    <xf numFmtId="9" fontId="74" fillId="0" borderId="15" xfId="0" applyNumberFormat="1" applyFont="1" applyBorder="1" applyAlignment="1">
      <alignment horizontal="right" vertical="center" wrapText="1"/>
    </xf>
    <xf numFmtId="9" fontId="74" fillId="0" borderId="70" xfId="0" applyNumberFormat="1" applyFont="1" applyBorder="1" applyAlignment="1">
      <alignment horizontal="right" vertical="center" wrapText="1"/>
    </xf>
    <xf numFmtId="177" fontId="74" fillId="0" borderId="16" xfId="0" applyNumberFormat="1" applyFont="1" applyBorder="1" applyAlignment="1">
      <alignment horizontal="right" vertical="center" wrapText="1"/>
    </xf>
    <xf numFmtId="9" fontId="74" fillId="0" borderId="52" xfId="0" applyNumberFormat="1" applyFont="1" applyBorder="1" applyAlignment="1">
      <alignment horizontal="right" vertical="center" wrapText="1"/>
    </xf>
    <xf numFmtId="177" fontId="74" fillId="0" borderId="0" xfId="0" applyNumberFormat="1" applyFont="1" applyAlignment="1">
      <alignment horizontal="right" vertical="center" wrapText="1"/>
    </xf>
    <xf numFmtId="177" fontId="74" fillId="0" borderId="52" xfId="0" applyNumberFormat="1" applyFont="1" applyBorder="1" applyAlignment="1">
      <alignment horizontal="right" vertical="center" wrapText="1"/>
    </xf>
    <xf numFmtId="0" fontId="103" fillId="12" borderId="34" xfId="0" applyFont="1" applyFill="1" applyBorder="1" applyAlignment="1">
      <alignment horizontal="right" wrapText="1"/>
    </xf>
    <xf numFmtId="0" fontId="103" fillId="12" borderId="26" xfId="0" applyFont="1" applyFill="1" applyBorder="1" applyAlignment="1">
      <alignment horizontal="right" wrapText="1"/>
    </xf>
    <xf numFmtId="167" fontId="74" fillId="0" borderId="52" xfId="0" applyNumberFormat="1" applyFont="1" applyBorder="1" applyAlignment="1">
      <alignment horizontal="right" vertical="center" wrapText="1"/>
    </xf>
    <xf numFmtId="165" fontId="74" fillId="0" borderId="15" xfId="0" applyNumberFormat="1" applyFont="1" applyBorder="1" applyAlignment="1">
      <alignment horizontal="right" vertical="center" wrapText="1"/>
    </xf>
    <xf numFmtId="165" fontId="80" fillId="0" borderId="24" xfId="0" applyNumberFormat="1" applyFont="1" applyBorder="1" applyAlignment="1">
      <alignment horizontal="right" vertical="center" wrapText="1"/>
    </xf>
    <xf numFmtId="181" fontId="53" fillId="11" borderId="16" xfId="38" applyNumberFormat="1" applyFont="1" applyFill="1" applyBorder="1" applyAlignment="1">
      <alignment vertical="center"/>
    </xf>
    <xf numFmtId="181" fontId="74" fillId="0" borderId="52" xfId="38" applyNumberFormat="1" applyFont="1" applyBorder="1" applyAlignment="1">
      <alignment horizontal="right" vertical="center" wrapText="1"/>
    </xf>
    <xf numFmtId="181" fontId="74" fillId="0" borderId="16" xfId="38" applyNumberFormat="1" applyFont="1" applyBorder="1" applyAlignment="1">
      <alignment horizontal="right" vertical="center" wrapText="1"/>
    </xf>
    <xf numFmtId="181" fontId="74" fillId="0" borderId="42" xfId="38" applyNumberFormat="1" applyFont="1" applyBorder="1" applyAlignment="1">
      <alignment horizontal="right" vertical="center" wrapText="1"/>
    </xf>
    <xf numFmtId="181" fontId="74" fillId="0" borderId="70" xfId="38" applyNumberFormat="1" applyFont="1" applyBorder="1" applyAlignment="1">
      <alignment horizontal="right" vertical="center" wrapText="1"/>
    </xf>
    <xf numFmtId="181" fontId="80" fillId="0" borderId="32" xfId="38" applyNumberFormat="1" applyFont="1" applyBorder="1" applyAlignment="1">
      <alignment horizontal="right" vertical="center" wrapText="1"/>
    </xf>
    <xf numFmtId="9" fontId="74" fillId="0" borderId="52" xfId="37" applyFont="1" applyBorder="1" applyAlignment="1">
      <alignment horizontal="right" vertical="center" wrapText="1"/>
    </xf>
    <xf numFmtId="9" fontId="74" fillId="0" borderId="15" xfId="37" applyFont="1" applyBorder="1" applyAlignment="1">
      <alignment horizontal="right" vertical="center" wrapText="1"/>
    </xf>
    <xf numFmtId="9" fontId="74" fillId="0" borderId="70" xfId="37" applyFont="1" applyBorder="1" applyAlignment="1">
      <alignment horizontal="right" vertical="center" wrapText="1"/>
    </xf>
    <xf numFmtId="9" fontId="80" fillId="0" borderId="24" xfId="37" applyFont="1" applyBorder="1" applyAlignment="1">
      <alignment horizontal="right" vertical="center" wrapText="1"/>
    </xf>
    <xf numFmtId="9" fontId="74" fillId="0" borderId="41" xfId="37" applyFont="1" applyBorder="1" applyAlignment="1">
      <alignment horizontal="right" vertical="center" wrapText="1"/>
    </xf>
    <xf numFmtId="9" fontId="74" fillId="0" borderId="28" xfId="37" applyFont="1" applyBorder="1" applyAlignment="1">
      <alignment horizontal="right" vertical="center" wrapText="1"/>
    </xf>
    <xf numFmtId="9" fontId="80" fillId="0" borderId="27" xfId="37" applyFont="1" applyBorder="1" applyAlignment="1">
      <alignment horizontal="right" vertical="center" wrapText="1"/>
    </xf>
    <xf numFmtId="0" fontId="120" fillId="0" borderId="0" xfId="0" applyFont="1" applyAlignment="1">
      <alignment horizontal="left" vertical="center" wrapText="1"/>
    </xf>
    <xf numFmtId="0" fontId="48" fillId="12" borderId="38" xfId="0" applyFont="1" applyFill="1" applyBorder="1"/>
    <xf numFmtId="0" fontId="113" fillId="12" borderId="41" xfId="0" applyFont="1" applyFill="1" applyBorder="1" applyAlignment="1">
      <alignment horizontal="left" vertical="center" wrapText="1"/>
    </xf>
    <xf numFmtId="0" fontId="74" fillId="12" borderId="16" xfId="0" applyFont="1" applyFill="1" applyBorder="1" applyAlignment="1">
      <alignment horizontal="left" vertical="center" wrapText="1"/>
    </xf>
    <xf numFmtId="9" fontId="74" fillId="0" borderId="29" xfId="0" applyNumberFormat="1" applyFont="1" applyBorder="1" applyAlignment="1">
      <alignment horizontal="right" vertical="center" wrapText="1"/>
    </xf>
    <xf numFmtId="167" fontId="74" fillId="0" borderId="42" xfId="0" applyNumberFormat="1" applyFont="1" applyBorder="1" applyAlignment="1">
      <alignment horizontal="right" vertical="center" wrapText="1"/>
    </xf>
    <xf numFmtId="167" fontId="74" fillId="0" borderId="70" xfId="0" applyNumberFormat="1" applyFont="1" applyBorder="1" applyAlignment="1">
      <alignment horizontal="right" vertical="center" wrapText="1"/>
    </xf>
    <xf numFmtId="0" fontId="74" fillId="0" borderId="0" xfId="0" applyFont="1" applyAlignment="1">
      <alignment horizontal="center" vertical="center" wrapText="1"/>
    </xf>
    <xf numFmtId="9" fontId="41" fillId="14" borderId="33" xfId="37" applyFont="1" applyFill="1" applyBorder="1" applyAlignment="1">
      <alignment horizontal="right" vertical="center"/>
    </xf>
    <xf numFmtId="9" fontId="36" fillId="11" borderId="33" xfId="37" applyFont="1" applyFill="1" applyBorder="1" applyAlignment="1">
      <alignment horizontal="right" vertical="center"/>
    </xf>
    <xf numFmtId="9" fontId="36" fillId="11" borderId="23" xfId="37" applyFont="1" applyFill="1" applyBorder="1" applyAlignment="1">
      <alignment horizontal="right" vertical="center"/>
    </xf>
    <xf numFmtId="9" fontId="41" fillId="14" borderId="17" xfId="37" applyFont="1" applyFill="1" applyBorder="1" applyAlignment="1">
      <alignment horizontal="right" vertical="center"/>
    </xf>
    <xf numFmtId="9" fontId="36" fillId="11" borderId="17" xfId="37" applyFont="1" applyFill="1" applyBorder="1" applyAlignment="1">
      <alignment horizontal="right" vertical="center"/>
    </xf>
    <xf numFmtId="9" fontId="36" fillId="11" borderId="24" xfId="37" applyFont="1" applyFill="1" applyBorder="1" applyAlignment="1">
      <alignment horizontal="right" vertical="center"/>
    </xf>
    <xf numFmtId="9" fontId="36" fillId="11" borderId="70" xfId="37" applyFont="1" applyFill="1" applyBorder="1" applyAlignment="1">
      <alignment horizontal="right" vertical="center"/>
    </xf>
    <xf numFmtId="9" fontId="41" fillId="14" borderId="70" xfId="37" applyFont="1" applyFill="1" applyBorder="1" applyAlignment="1">
      <alignment horizontal="right" vertical="center"/>
    </xf>
    <xf numFmtId="9" fontId="36" fillId="11" borderId="15" xfId="37" applyFont="1" applyFill="1" applyBorder="1" applyAlignment="1">
      <alignment horizontal="right" vertical="center"/>
    </xf>
    <xf numFmtId="0" fontId="41" fillId="11" borderId="29" xfId="0" applyFont="1" applyFill="1" applyBorder="1" applyAlignment="1">
      <alignment vertical="center" wrapText="1"/>
    </xf>
    <xf numFmtId="9" fontId="36" fillId="11" borderId="69" xfId="37" applyFont="1" applyFill="1" applyBorder="1" applyAlignment="1">
      <alignment horizontal="right" vertical="center"/>
    </xf>
    <xf numFmtId="9" fontId="41" fillId="14" borderId="69" xfId="37" applyFont="1" applyFill="1" applyBorder="1" applyAlignment="1">
      <alignment horizontal="right" vertical="center"/>
    </xf>
    <xf numFmtId="9" fontId="36" fillId="11" borderId="68" xfId="37" applyFont="1" applyFill="1" applyBorder="1" applyAlignment="1">
      <alignment horizontal="right" vertical="center"/>
    </xf>
    <xf numFmtId="9" fontId="36" fillId="11" borderId="52" xfId="37" applyFont="1" applyFill="1" applyBorder="1" applyAlignment="1">
      <alignment horizontal="right" vertical="center"/>
    </xf>
    <xf numFmtId="9" fontId="41" fillId="14" borderId="52" xfId="37" applyFont="1" applyFill="1" applyBorder="1" applyAlignment="1">
      <alignment horizontal="right" vertical="center"/>
    </xf>
    <xf numFmtId="9" fontId="36" fillId="11" borderId="0" xfId="37" applyFont="1" applyFill="1" applyBorder="1" applyAlignment="1">
      <alignment horizontal="right" vertical="center"/>
    </xf>
    <xf numFmtId="9" fontId="36" fillId="11" borderId="73" xfId="37" applyFont="1" applyFill="1" applyBorder="1" applyAlignment="1">
      <alignment horizontal="right" vertical="center"/>
    </xf>
    <xf numFmtId="9" fontId="41" fillId="14" borderId="73" xfId="37" applyFont="1" applyFill="1" applyBorder="1" applyAlignment="1">
      <alignment horizontal="right" vertical="center"/>
    </xf>
    <xf numFmtId="9" fontId="36" fillId="11" borderId="38" xfId="37" applyFont="1" applyFill="1" applyBorder="1" applyAlignment="1">
      <alignment horizontal="right" vertical="center"/>
    </xf>
    <xf numFmtId="0" fontId="93" fillId="0" borderId="0" xfId="0" applyFont="1" applyAlignment="1">
      <alignment horizontal="left" wrapText="1"/>
    </xf>
    <xf numFmtId="2" fontId="41" fillId="14" borderId="17" xfId="0" applyNumberFormat="1" applyFont="1" applyFill="1" applyBorder="1" applyAlignment="1">
      <alignment horizontal="right" vertical="center"/>
    </xf>
    <xf numFmtId="0" fontId="121" fillId="0" borderId="0" xfId="0" applyFont="1" applyAlignment="1">
      <alignment horizontal="left" vertical="center" wrapText="1"/>
    </xf>
    <xf numFmtId="2" fontId="41" fillId="14" borderId="33" xfId="0" applyNumberFormat="1" applyFont="1" applyFill="1" applyBorder="1" applyAlignment="1">
      <alignment horizontal="right" vertical="center"/>
    </xf>
    <xf numFmtId="2" fontId="36" fillId="11" borderId="33" xfId="0" applyNumberFormat="1" applyFont="1" applyFill="1" applyBorder="1" applyAlignment="1">
      <alignment horizontal="right" vertical="center"/>
    </xf>
    <xf numFmtId="2" fontId="36" fillId="11" borderId="23" xfId="0" applyNumberFormat="1" applyFont="1" applyFill="1" applyBorder="1" applyAlignment="1">
      <alignment horizontal="right" vertical="center"/>
    </xf>
    <xf numFmtId="3" fontId="39" fillId="12" borderId="19" xfId="0" applyNumberFormat="1" applyFont="1" applyFill="1" applyBorder="1" applyAlignment="1">
      <alignment vertical="center"/>
    </xf>
    <xf numFmtId="3" fontId="36" fillId="11" borderId="0" xfId="0" applyNumberFormat="1" applyFont="1" applyFill="1" applyAlignment="1">
      <alignment vertical="center"/>
    </xf>
    <xf numFmtId="0" fontId="42" fillId="12" borderId="20" xfId="0" applyFont="1" applyFill="1" applyBorder="1"/>
    <xf numFmtId="0" fontId="52" fillId="11" borderId="18" xfId="0" applyFont="1" applyFill="1" applyBorder="1"/>
    <xf numFmtId="0" fontId="36" fillId="11" borderId="46" xfId="0" applyFont="1" applyFill="1" applyBorder="1"/>
    <xf numFmtId="0" fontId="40" fillId="12" borderId="43" xfId="0" applyFont="1" applyFill="1" applyBorder="1"/>
    <xf numFmtId="4" fontId="39" fillId="12" borderId="19" xfId="0" applyNumberFormat="1" applyFont="1" applyFill="1" applyBorder="1" applyAlignment="1">
      <alignment vertical="center"/>
    </xf>
    <xf numFmtId="0" fontId="81" fillId="11" borderId="0" xfId="0" applyFont="1" applyFill="1" applyAlignment="1">
      <alignment horizontal="left" vertical="center" wrapText="1"/>
    </xf>
    <xf numFmtId="0" fontId="113" fillId="0" borderId="0" xfId="0" applyFont="1" applyAlignment="1">
      <alignment horizontal="left" wrapText="1"/>
    </xf>
    <xf numFmtId="0" fontId="48" fillId="0" borderId="46" xfId="0" applyFont="1" applyBorder="1"/>
    <xf numFmtId="4" fontId="39" fillId="12" borderId="21" xfId="0" applyNumberFormat="1" applyFont="1" applyFill="1" applyBorder="1" applyAlignment="1">
      <alignment vertical="center"/>
    </xf>
    <xf numFmtId="0" fontId="43" fillId="12" borderId="20" xfId="0" applyFont="1" applyFill="1" applyBorder="1"/>
    <xf numFmtId="0" fontId="88" fillId="11" borderId="0" xfId="0" applyFont="1" applyFill="1" applyAlignment="1">
      <alignment horizontal="left" vertical="center" wrapText="1"/>
    </xf>
    <xf numFmtId="0" fontId="106" fillId="0" borderId="0" xfId="0" applyFont="1"/>
    <xf numFmtId="4" fontId="36" fillId="11" borderId="0" xfId="0" applyNumberFormat="1" applyFont="1" applyFill="1" applyAlignment="1">
      <alignment horizontal="right" vertical="center"/>
    </xf>
    <xf numFmtId="0" fontId="48" fillId="0" borderId="19" xfId="0" applyFont="1" applyBorder="1"/>
    <xf numFmtId="9" fontId="41" fillId="11" borderId="24" xfId="37" applyFont="1" applyFill="1" applyBorder="1" applyAlignment="1">
      <alignment horizontal="right" vertical="center"/>
    </xf>
    <xf numFmtId="3" fontId="36" fillId="11" borderId="29" xfId="0" applyNumberFormat="1" applyFont="1" applyFill="1" applyBorder="1" applyAlignment="1">
      <alignment horizontal="right" vertical="center"/>
    </xf>
    <xf numFmtId="3" fontId="41" fillId="11" borderId="69" xfId="0" applyNumberFormat="1" applyFont="1" applyFill="1" applyBorder="1" applyAlignment="1">
      <alignment horizontal="right" vertical="center"/>
    </xf>
    <xf numFmtId="3" fontId="36" fillId="11" borderId="16" xfId="0" applyNumberFormat="1" applyFont="1" applyFill="1" applyBorder="1" applyAlignment="1">
      <alignment horizontal="right" vertical="center"/>
    </xf>
    <xf numFmtId="3" fontId="41" fillId="11" borderId="52" xfId="0" applyNumberFormat="1" applyFont="1" applyFill="1" applyBorder="1" applyAlignment="1">
      <alignment horizontal="right" vertical="center"/>
    </xf>
    <xf numFmtId="3" fontId="36" fillId="11" borderId="42" xfId="0" applyNumberFormat="1" applyFont="1" applyFill="1" applyBorder="1" applyAlignment="1">
      <alignment horizontal="right" vertical="center"/>
    </xf>
    <xf numFmtId="3" fontId="41" fillId="11" borderId="70" xfId="0" applyNumberFormat="1" applyFont="1" applyFill="1" applyBorder="1" applyAlignment="1">
      <alignment horizontal="right" vertical="center"/>
    </xf>
    <xf numFmtId="0" fontId="39" fillId="11" borderId="24" xfId="0" applyFont="1" applyFill="1" applyBorder="1" applyAlignment="1">
      <alignment vertical="center"/>
    </xf>
    <xf numFmtId="3" fontId="41" fillId="11" borderId="32" xfId="0" applyNumberFormat="1" applyFont="1" applyFill="1" applyBorder="1" applyAlignment="1">
      <alignment horizontal="right" vertical="center"/>
    </xf>
    <xf numFmtId="0" fontId="110" fillId="11" borderId="68" xfId="0" applyFont="1" applyFill="1" applyBorder="1" applyAlignment="1">
      <alignment vertical="center"/>
    </xf>
    <xf numFmtId="0" fontId="110" fillId="11" borderId="0" xfId="0" applyFont="1" applyFill="1" applyAlignment="1">
      <alignment vertical="center"/>
    </xf>
    <xf numFmtId="0" fontId="110" fillId="11" borderId="15" xfId="0" applyFont="1" applyFill="1" applyBorder="1" applyAlignment="1">
      <alignment vertical="center"/>
    </xf>
    <xf numFmtId="1" fontId="36" fillId="11" borderId="29" xfId="0" applyNumberFormat="1" applyFont="1" applyFill="1" applyBorder="1" applyAlignment="1">
      <alignment horizontal="right" vertical="center"/>
    </xf>
    <xf numFmtId="1" fontId="36" fillId="11" borderId="69" xfId="0" applyNumberFormat="1" applyFont="1" applyFill="1" applyBorder="1" applyAlignment="1">
      <alignment horizontal="right" vertical="center"/>
    </xf>
    <xf numFmtId="1" fontId="41" fillId="11" borderId="69" xfId="0" applyNumberFormat="1" applyFont="1" applyFill="1" applyBorder="1" applyAlignment="1">
      <alignment horizontal="right" vertical="center"/>
    </xf>
    <xf numFmtId="1" fontId="41" fillId="11" borderId="68" xfId="37" applyNumberFormat="1" applyFont="1" applyFill="1" applyBorder="1" applyAlignment="1">
      <alignment horizontal="right" vertical="center"/>
    </xf>
    <xf numFmtId="1" fontId="36" fillId="11" borderId="16" xfId="0" applyNumberFormat="1" applyFont="1" applyFill="1" applyBorder="1" applyAlignment="1">
      <alignment horizontal="right" vertical="center"/>
    </xf>
    <xf numFmtId="1" fontId="36" fillId="11" borderId="52" xfId="0" applyNumberFormat="1" applyFont="1" applyFill="1" applyBorder="1" applyAlignment="1">
      <alignment horizontal="right" vertical="center"/>
    </xf>
    <xf numFmtId="1" fontId="41" fillId="11" borderId="52" xfId="0" applyNumberFormat="1" applyFont="1" applyFill="1" applyBorder="1" applyAlignment="1">
      <alignment horizontal="right" vertical="center"/>
    </xf>
    <xf numFmtId="1" fontId="41" fillId="11" borderId="0" xfId="37" applyNumberFormat="1" applyFont="1" applyFill="1" applyBorder="1" applyAlignment="1">
      <alignment horizontal="right" vertical="center"/>
    </xf>
    <xf numFmtId="1" fontId="36" fillId="11" borderId="0" xfId="0" applyNumberFormat="1" applyFont="1" applyFill="1" applyAlignment="1">
      <alignment horizontal="right" vertical="center"/>
    </xf>
    <xf numFmtId="1" fontId="41" fillId="11" borderId="17" xfId="0" applyNumberFormat="1" applyFont="1" applyFill="1" applyBorder="1" applyAlignment="1">
      <alignment horizontal="right" vertical="center"/>
    </xf>
    <xf numFmtId="1" fontId="41" fillId="11" borderId="24" xfId="37" applyNumberFormat="1" applyFont="1" applyFill="1" applyBorder="1" applyAlignment="1">
      <alignment horizontal="right" vertical="center"/>
    </xf>
    <xf numFmtId="1" fontId="41" fillId="11" borderId="32" xfId="0" applyNumberFormat="1" applyFont="1" applyFill="1" applyBorder="1" applyAlignment="1">
      <alignment horizontal="right" vertical="center"/>
    </xf>
    <xf numFmtId="0" fontId="41" fillId="12" borderId="79" xfId="0" applyFont="1" applyFill="1" applyBorder="1"/>
    <xf numFmtId="0" fontId="110" fillId="11" borderId="19" xfId="0" applyFont="1" applyFill="1" applyBorder="1" applyAlignment="1">
      <alignment vertical="center"/>
    </xf>
    <xf numFmtId="0" fontId="39" fillId="11" borderId="36" xfId="0" applyFont="1" applyFill="1" applyBorder="1" applyAlignment="1">
      <alignment vertical="center"/>
    </xf>
    <xf numFmtId="0" fontId="39" fillId="12" borderId="22" xfId="0" applyFont="1" applyFill="1" applyBorder="1" applyAlignment="1">
      <alignment horizontal="right" wrapText="1"/>
    </xf>
    <xf numFmtId="0" fontId="39" fillId="12" borderId="87" xfId="0" applyFont="1" applyFill="1" applyBorder="1" applyAlignment="1">
      <alignment horizontal="right" wrapText="1"/>
    </xf>
    <xf numFmtId="1" fontId="36" fillId="11" borderId="90" xfId="0" applyNumberFormat="1" applyFont="1" applyFill="1" applyBorder="1" applyAlignment="1">
      <alignment horizontal="right" vertical="center"/>
    </xf>
    <xf numFmtId="1" fontId="36" fillId="11" borderId="84" xfId="0" applyNumberFormat="1" applyFont="1" applyFill="1" applyBorder="1" applyAlignment="1">
      <alignment horizontal="right" vertical="center"/>
    </xf>
    <xf numFmtId="1" fontId="41" fillId="11" borderId="88" xfId="0" applyNumberFormat="1" applyFont="1" applyFill="1" applyBorder="1" applyAlignment="1">
      <alignment horizontal="right" vertical="center"/>
    </xf>
    <xf numFmtId="0" fontId="42" fillId="11" borderId="45" xfId="0" applyFont="1" applyFill="1" applyBorder="1" applyAlignment="1">
      <alignment vertical="center"/>
    </xf>
    <xf numFmtId="0" fontId="122" fillId="12" borderId="22" xfId="0" applyFont="1" applyFill="1" applyBorder="1" applyAlignment="1">
      <alignment horizontal="right"/>
    </xf>
    <xf numFmtId="0" fontId="36" fillId="12" borderId="30" xfId="0" applyFont="1" applyFill="1" applyBorder="1" applyAlignment="1">
      <alignment horizontal="right"/>
    </xf>
    <xf numFmtId="167" fontId="74" fillId="0" borderId="77" xfId="0" applyNumberFormat="1" applyFont="1" applyBorder="1" applyAlignment="1">
      <alignment horizontal="right" vertical="center" wrapText="1"/>
    </xf>
    <xf numFmtId="167" fontId="74" fillId="0" borderId="69" xfId="0" applyNumberFormat="1" applyFont="1" applyBorder="1" applyAlignment="1">
      <alignment horizontal="right" vertical="center" wrapText="1"/>
    </xf>
    <xf numFmtId="0" fontId="74" fillId="0" borderId="19" xfId="0" applyFont="1" applyBorder="1" applyAlignment="1">
      <alignment horizontal="left" vertical="center" wrapText="1"/>
    </xf>
    <xf numFmtId="0" fontId="74" fillId="0" borderId="20" xfId="0" applyFont="1" applyBorder="1" applyAlignment="1">
      <alignment horizontal="left" vertical="center" wrapText="1"/>
    </xf>
    <xf numFmtId="167" fontId="74" fillId="2" borderId="29" xfId="0" applyNumberFormat="1" applyFont="1" applyFill="1" applyBorder="1" applyAlignment="1">
      <alignment horizontal="right" vertical="center" wrapText="1"/>
    </xf>
    <xf numFmtId="167" fontId="74" fillId="2" borderId="16" xfId="0" applyNumberFormat="1" applyFont="1" applyFill="1" applyBorder="1" applyAlignment="1">
      <alignment horizontal="right" vertical="center" wrapText="1"/>
    </xf>
    <xf numFmtId="167" fontId="74" fillId="0" borderId="53" xfId="0" applyNumberFormat="1" applyFont="1" applyBorder="1" applyAlignment="1">
      <alignment horizontal="right" vertical="center" wrapText="1"/>
    </xf>
    <xf numFmtId="0" fontId="41" fillId="12" borderId="43" xfId="0" applyFont="1" applyFill="1" applyBorder="1" applyAlignment="1">
      <alignment horizontal="right"/>
    </xf>
    <xf numFmtId="0" fontId="53" fillId="14" borderId="66" xfId="0" applyFont="1" applyFill="1" applyBorder="1"/>
    <xf numFmtId="0" fontId="53" fillId="14" borderId="21" xfId="0" applyFont="1" applyFill="1" applyBorder="1"/>
    <xf numFmtId="0" fontId="41" fillId="11" borderId="31" xfId="0" applyFont="1" applyFill="1" applyBorder="1" applyAlignment="1">
      <alignment vertical="center"/>
    </xf>
    <xf numFmtId="0" fontId="41" fillId="11" borderId="30" xfId="0" applyFont="1" applyFill="1" applyBorder="1" applyAlignment="1">
      <alignment vertical="center"/>
    </xf>
    <xf numFmtId="9" fontId="41" fillId="14" borderId="33" xfId="37" applyFont="1" applyFill="1" applyBorder="1" applyAlignment="1">
      <alignment vertical="center"/>
    </xf>
    <xf numFmtId="9" fontId="36" fillId="11" borderId="33" xfId="37" applyFont="1" applyFill="1" applyBorder="1" applyAlignment="1">
      <alignment vertical="center"/>
    </xf>
    <xf numFmtId="9" fontId="36" fillId="11" borderId="23" xfId="37" applyFont="1" applyFill="1" applyBorder="1" applyAlignment="1">
      <alignment vertical="center"/>
    </xf>
    <xf numFmtId="9" fontId="41" fillId="14" borderId="17" xfId="37" applyFont="1" applyFill="1" applyBorder="1" applyAlignment="1">
      <alignment vertical="center"/>
    </xf>
    <xf numFmtId="9" fontId="36" fillId="11" borderId="17" xfId="37" applyFont="1" applyFill="1" applyBorder="1" applyAlignment="1">
      <alignment vertical="center"/>
    </xf>
    <xf numFmtId="9" fontId="36" fillId="11" borderId="24" xfId="37" applyFont="1" applyFill="1" applyBorder="1" applyAlignment="1">
      <alignment vertical="center"/>
    </xf>
    <xf numFmtId="9" fontId="41" fillId="14" borderId="70" xfId="37" applyFont="1" applyFill="1" applyBorder="1" applyAlignment="1">
      <alignment vertical="center"/>
    </xf>
    <xf numFmtId="9" fontId="36" fillId="11" borderId="70" xfId="37" applyFont="1" applyFill="1" applyBorder="1" applyAlignment="1">
      <alignment vertical="center"/>
    </xf>
    <xf numFmtId="9" fontId="36" fillId="11" borderId="15" xfId="37" applyFont="1" applyFill="1" applyBorder="1" applyAlignment="1">
      <alignment vertical="center"/>
    </xf>
    <xf numFmtId="0" fontId="41" fillId="11" borderId="29" xfId="0" applyFont="1" applyFill="1" applyBorder="1" applyAlignment="1">
      <alignment vertical="center"/>
    </xf>
    <xf numFmtId="9" fontId="41" fillId="14" borderId="69" xfId="37" applyFont="1" applyFill="1" applyBorder="1" applyAlignment="1">
      <alignment vertical="center"/>
    </xf>
    <xf numFmtId="9" fontId="36" fillId="11" borderId="69" xfId="37" applyFont="1" applyFill="1" applyBorder="1" applyAlignment="1">
      <alignment vertical="center"/>
    </xf>
    <xf numFmtId="9" fontId="41" fillId="14" borderId="52" xfId="37" applyFont="1" applyFill="1" applyBorder="1" applyAlignment="1">
      <alignment vertical="center"/>
    </xf>
    <xf numFmtId="9" fontId="36" fillId="11" borderId="52" xfId="37" applyFont="1" applyFill="1" applyBorder="1" applyAlignment="1">
      <alignment vertical="center"/>
    </xf>
    <xf numFmtId="9" fontId="36" fillId="11" borderId="0" xfId="37" applyFont="1" applyFill="1" applyBorder="1" applyAlignment="1">
      <alignment vertical="center"/>
    </xf>
    <xf numFmtId="9" fontId="41" fillId="14" borderId="73" xfId="37" applyFont="1" applyFill="1" applyBorder="1" applyAlignment="1">
      <alignment vertical="center"/>
    </xf>
    <xf numFmtId="9" fontId="36" fillId="11" borderId="73" xfId="37" applyFont="1" applyFill="1" applyBorder="1" applyAlignment="1">
      <alignment vertical="center"/>
    </xf>
    <xf numFmtId="9" fontId="36" fillId="11" borderId="38" xfId="37" applyFont="1" applyFill="1" applyBorder="1" applyAlignment="1">
      <alignment vertical="center"/>
    </xf>
    <xf numFmtId="9" fontId="41" fillId="11" borderId="69" xfId="37" applyFont="1" applyFill="1" applyBorder="1" applyAlignment="1">
      <alignment vertical="center"/>
    </xf>
    <xf numFmtId="9" fontId="41" fillId="11" borderId="68" xfId="37" applyFont="1" applyFill="1" applyBorder="1" applyAlignment="1">
      <alignment vertical="center"/>
    </xf>
    <xf numFmtId="9" fontId="41" fillId="11" borderId="73" xfId="37" applyFont="1" applyFill="1" applyBorder="1" applyAlignment="1">
      <alignment vertical="center"/>
    </xf>
    <xf numFmtId="1" fontId="41" fillId="14" borderId="52" xfId="37" applyNumberFormat="1" applyFont="1" applyFill="1" applyBorder="1" applyAlignment="1">
      <alignment vertical="center"/>
    </xf>
    <xf numFmtId="181" fontId="41" fillId="14" borderId="69" xfId="38" applyNumberFormat="1" applyFont="1" applyFill="1" applyBorder="1" applyAlignment="1">
      <alignment vertical="center"/>
    </xf>
    <xf numFmtId="181" fontId="41" fillId="11" borderId="69" xfId="38" applyNumberFormat="1" applyFont="1" applyFill="1" applyBorder="1" applyAlignment="1">
      <alignment vertical="center"/>
    </xf>
    <xf numFmtId="181" fontId="41" fillId="14" borderId="52" xfId="38" applyNumberFormat="1" applyFont="1" applyFill="1" applyBorder="1" applyAlignment="1">
      <alignment vertical="center"/>
    </xf>
    <xf numFmtId="181" fontId="36" fillId="11" borderId="52" xfId="38" applyNumberFormat="1" applyFont="1" applyFill="1" applyBorder="1" applyAlignment="1">
      <alignment vertical="center"/>
    </xf>
    <xf numFmtId="181" fontId="36" fillId="11" borderId="0" xfId="38" applyNumberFormat="1" applyFont="1" applyFill="1" applyBorder="1" applyAlignment="1">
      <alignment vertical="center"/>
    </xf>
    <xf numFmtId="181" fontId="41" fillId="14" borderId="70" xfId="38" applyNumberFormat="1" applyFont="1" applyFill="1" applyBorder="1" applyAlignment="1">
      <alignment vertical="center"/>
    </xf>
    <xf numFmtId="181" fontId="41" fillId="14" borderId="73" xfId="38" applyNumberFormat="1" applyFont="1" applyFill="1" applyBorder="1" applyAlignment="1">
      <alignment vertical="center"/>
    </xf>
    <xf numFmtId="181" fontId="36" fillId="11" borderId="70" xfId="38" applyNumberFormat="1" applyFont="1" applyFill="1" applyBorder="1" applyAlignment="1">
      <alignment vertical="center"/>
    </xf>
    <xf numFmtId="181" fontId="41" fillId="11" borderId="71" xfId="38" applyNumberFormat="1" applyFont="1" applyFill="1" applyBorder="1" applyAlignment="1">
      <alignment vertical="center"/>
    </xf>
    <xf numFmtId="181" fontId="36" fillId="11" borderId="41" xfId="38" applyNumberFormat="1" applyFont="1" applyFill="1" applyBorder="1" applyAlignment="1">
      <alignment vertical="center"/>
    </xf>
    <xf numFmtId="181" fontId="36" fillId="11" borderId="28" xfId="38" applyNumberFormat="1" applyFont="1" applyFill="1" applyBorder="1" applyAlignment="1">
      <alignment vertical="center"/>
    </xf>
    <xf numFmtId="0" fontId="45" fillId="11" borderId="24" xfId="0" applyFont="1" applyFill="1" applyBorder="1" applyAlignment="1">
      <alignment vertical="center"/>
    </xf>
    <xf numFmtId="4" fontId="38" fillId="11" borderId="24" xfId="0" applyNumberFormat="1" applyFont="1" applyFill="1" applyBorder="1" applyAlignment="1">
      <alignment vertical="center"/>
    </xf>
    <xf numFmtId="0" fontId="38" fillId="11" borderId="15" xfId="0" applyFont="1" applyFill="1" applyBorder="1"/>
    <xf numFmtId="0" fontId="124" fillId="11" borderId="0" xfId="0" applyFont="1" applyFill="1"/>
    <xf numFmtId="0" fontId="96" fillId="0" borderId="0" xfId="0" applyFont="1" applyAlignment="1">
      <alignment wrapText="1"/>
    </xf>
    <xf numFmtId="0" fontId="69" fillId="11" borderId="0" xfId="0" applyFont="1" applyFill="1" applyAlignment="1">
      <alignment horizontal="right"/>
    </xf>
    <xf numFmtId="9" fontId="36" fillId="11" borderId="28" xfId="37" applyFont="1" applyFill="1" applyBorder="1" applyAlignment="1">
      <alignment vertical="center"/>
    </xf>
    <xf numFmtId="181" fontId="41" fillId="14" borderId="33" xfId="38" applyNumberFormat="1" applyFont="1" applyFill="1" applyBorder="1" applyAlignment="1">
      <alignment vertical="center"/>
    </xf>
    <xf numFmtId="181" fontId="36" fillId="11" borderId="33" xfId="38" applyNumberFormat="1" applyFont="1" applyFill="1" applyBorder="1" applyAlignment="1">
      <alignment vertical="center"/>
    </xf>
    <xf numFmtId="181" fontId="41" fillId="14" borderId="17" xfId="38" applyNumberFormat="1" applyFont="1" applyFill="1" applyBorder="1" applyAlignment="1">
      <alignment vertical="center"/>
    </xf>
    <xf numFmtId="0" fontId="69" fillId="11" borderId="31" xfId="0" applyFont="1" applyFill="1" applyBorder="1" applyAlignment="1">
      <alignment vertical="center"/>
    </xf>
    <xf numFmtId="181" fontId="69" fillId="14" borderId="33" xfId="38" applyNumberFormat="1" applyFont="1" applyFill="1" applyBorder="1" applyAlignment="1">
      <alignment vertical="center"/>
    </xf>
    <xf numFmtId="181" fontId="53" fillId="11" borderId="33" xfId="38" applyNumberFormat="1" applyFont="1" applyFill="1" applyBorder="1" applyAlignment="1">
      <alignment vertical="center"/>
    </xf>
    <xf numFmtId="9" fontId="53" fillId="11" borderId="23" xfId="37" applyFont="1" applyFill="1" applyBorder="1" applyAlignment="1">
      <alignment vertical="center"/>
    </xf>
    <xf numFmtId="181" fontId="53" fillId="11" borderId="33" xfId="38" applyNumberFormat="1" applyFont="1" applyFill="1" applyBorder="1" applyAlignment="1">
      <alignment horizontal="right" vertical="center"/>
    </xf>
    <xf numFmtId="0" fontId="110" fillId="12" borderId="19" xfId="0" applyFont="1" applyFill="1" applyBorder="1" applyAlignment="1">
      <alignment vertical="center"/>
    </xf>
    <xf numFmtId="0" fontId="39" fillId="12" borderId="20" xfId="0" applyFont="1" applyFill="1" applyBorder="1"/>
    <xf numFmtId="0" fontId="39" fillId="12" borderId="22" xfId="0" applyFont="1" applyFill="1" applyBorder="1"/>
    <xf numFmtId="3" fontId="36" fillId="11" borderId="69" xfId="0" applyNumberFormat="1" applyFont="1" applyFill="1" applyBorder="1" applyAlignment="1">
      <alignment vertical="center"/>
    </xf>
    <xf numFmtId="3" fontId="36" fillId="11" borderId="71" xfId="0" applyNumberFormat="1" applyFont="1" applyFill="1" applyBorder="1" applyAlignment="1">
      <alignment vertical="center"/>
    </xf>
    <xf numFmtId="3" fontId="36" fillId="11" borderId="52" xfId="0" applyNumberFormat="1" applyFont="1" applyFill="1" applyBorder="1" applyAlignment="1">
      <alignment vertical="center"/>
    </xf>
    <xf numFmtId="3" fontId="36" fillId="11" borderId="41" xfId="0" applyNumberFormat="1" applyFont="1" applyFill="1" applyBorder="1" applyAlignment="1">
      <alignment vertical="center"/>
    </xf>
    <xf numFmtId="3" fontId="36" fillId="11" borderId="70" xfId="0" applyNumberFormat="1" applyFont="1" applyFill="1" applyBorder="1" applyAlignment="1">
      <alignment vertical="center"/>
    </xf>
    <xf numFmtId="3" fontId="36" fillId="11" borderId="32" xfId="0" applyNumberFormat="1" applyFont="1" applyFill="1" applyBorder="1" applyAlignment="1">
      <alignment vertical="center"/>
    </xf>
    <xf numFmtId="3" fontId="36" fillId="11" borderId="27" xfId="0" applyNumberFormat="1" applyFont="1" applyFill="1" applyBorder="1" applyAlignment="1">
      <alignment vertical="center"/>
    </xf>
    <xf numFmtId="0" fontId="53" fillId="12" borderId="30" xfId="0" applyFont="1" applyFill="1" applyBorder="1" applyAlignment="1">
      <alignment horizontal="right"/>
    </xf>
    <xf numFmtId="181" fontId="53" fillId="11" borderId="31" xfId="38" applyNumberFormat="1" applyFont="1" applyFill="1" applyBorder="1" applyAlignment="1">
      <alignment vertical="center"/>
    </xf>
    <xf numFmtId="181" fontId="53" fillId="11" borderId="32" xfId="38" applyNumberFormat="1" applyFont="1" applyFill="1" applyBorder="1" applyAlignment="1">
      <alignment vertical="center"/>
    </xf>
    <xf numFmtId="181" fontId="53" fillId="11" borderId="25" xfId="38" applyNumberFormat="1" applyFont="1" applyFill="1" applyBorder="1" applyAlignment="1">
      <alignment vertical="center"/>
    </xf>
    <xf numFmtId="181" fontId="53" fillId="11" borderId="27" xfId="38" applyNumberFormat="1" applyFont="1" applyFill="1" applyBorder="1" applyAlignment="1">
      <alignment vertical="center"/>
    </xf>
    <xf numFmtId="181" fontId="53" fillId="11" borderId="31" xfId="38" applyNumberFormat="1" applyFont="1" applyFill="1" applyBorder="1" applyAlignment="1">
      <alignment horizontal="right" vertical="center"/>
    </xf>
    <xf numFmtId="181" fontId="53" fillId="11" borderId="25" xfId="38" applyNumberFormat="1" applyFont="1" applyFill="1" applyBorder="1" applyAlignment="1">
      <alignment horizontal="right" vertical="center"/>
    </xf>
    <xf numFmtId="0" fontId="71" fillId="0" borderId="0" xfId="0" applyFont="1" applyAlignment="1">
      <alignment horizontal="right" vertical="center" wrapText="1"/>
    </xf>
    <xf numFmtId="165" fontId="73" fillId="11" borderId="0" xfId="0" applyNumberFormat="1" applyFont="1" applyFill="1" applyAlignment="1">
      <alignment horizontal="right" vertical="center" wrapText="1"/>
    </xf>
    <xf numFmtId="0" fontId="39" fillId="12" borderId="20" xfId="0" applyFont="1" applyFill="1" applyBorder="1" applyAlignment="1">
      <alignment wrapText="1"/>
    </xf>
    <xf numFmtId="0" fontId="39" fillId="12" borderId="43" xfId="0" applyFont="1" applyFill="1" applyBorder="1"/>
    <xf numFmtId="0" fontId="110" fillId="12" borderId="35" xfId="0" applyFont="1" applyFill="1" applyBorder="1" applyAlignment="1">
      <alignment vertical="center"/>
    </xf>
    <xf numFmtId="0" fontId="39" fillId="12" borderId="35" xfId="0" applyFont="1" applyFill="1" applyBorder="1" applyAlignment="1">
      <alignment vertical="center"/>
    </xf>
    <xf numFmtId="0" fontId="126" fillId="0" borderId="0" xfId="0" applyFont="1" applyAlignment="1">
      <alignment horizontal="left" vertical="top" wrapText="1"/>
    </xf>
    <xf numFmtId="0" fontId="74" fillId="0" borderId="18" xfId="0" applyFont="1" applyBorder="1" applyAlignment="1">
      <alignment wrapText="1"/>
    </xf>
    <xf numFmtId="0" fontId="74" fillId="0" borderId="92" xfId="0" applyFont="1" applyBorder="1" applyAlignment="1">
      <alignment horizontal="left" vertical="center" wrapText="1"/>
    </xf>
    <xf numFmtId="0" fontId="80" fillId="0" borderId="35" xfId="0" applyFont="1" applyBorder="1" applyAlignment="1">
      <alignment horizontal="left" vertical="center" wrapText="1"/>
    </xf>
    <xf numFmtId="9" fontId="74" fillId="0" borderId="0" xfId="37" applyFont="1" applyAlignment="1">
      <alignment vertical="center" wrapText="1"/>
    </xf>
    <xf numFmtId="9" fontId="80" fillId="0" borderId="15" xfId="37" applyFont="1" applyBorder="1" applyAlignment="1">
      <alignment vertical="center" wrapText="1"/>
    </xf>
    <xf numFmtId="0" fontId="74" fillId="0" borderId="35" xfId="0" applyFont="1" applyBorder="1" applyAlignment="1">
      <alignment horizontal="left" vertical="center" wrapText="1"/>
    </xf>
    <xf numFmtId="9" fontId="74" fillId="0" borderId="15" xfId="37" applyFont="1" applyBorder="1" applyAlignment="1">
      <alignment vertical="center" wrapText="1"/>
    </xf>
    <xf numFmtId="0" fontId="110" fillId="12" borderId="50" xfId="0" applyFont="1" applyFill="1" applyBorder="1" applyAlignment="1">
      <alignment vertical="center"/>
    </xf>
    <xf numFmtId="3" fontId="36" fillId="12" borderId="23" xfId="0" applyNumberFormat="1" applyFont="1" applyFill="1" applyBorder="1" applyAlignment="1">
      <alignment vertical="center"/>
    </xf>
    <xf numFmtId="165" fontId="103" fillId="12" borderId="30" xfId="0" applyNumberFormat="1" applyFont="1" applyFill="1" applyBorder="1" applyAlignment="1">
      <alignment horizontal="right" wrapText="1"/>
    </xf>
    <xf numFmtId="0" fontId="42" fillId="12" borderId="20" xfId="0" applyFont="1" applyFill="1" applyBorder="1" applyAlignment="1">
      <alignment wrapText="1"/>
    </xf>
    <xf numFmtId="0" fontId="125" fillId="12" borderId="87" xfId="0" applyFont="1" applyFill="1" applyBorder="1" applyAlignment="1">
      <alignment horizontal="right"/>
    </xf>
    <xf numFmtId="0" fontId="80" fillId="0" borderId="36" xfId="0" applyFont="1" applyBorder="1" applyAlignment="1">
      <alignment horizontal="left" vertical="center" wrapText="1"/>
    </xf>
    <xf numFmtId="9" fontId="80" fillId="0" borderId="24" xfId="37" applyFont="1" applyBorder="1" applyAlignment="1">
      <alignment vertical="center" wrapText="1"/>
    </xf>
    <xf numFmtId="0" fontId="73" fillId="0" borderId="19" xfId="0" applyFont="1" applyBorder="1" applyAlignment="1">
      <alignment horizontal="left" wrapText="1"/>
    </xf>
    <xf numFmtId="0" fontId="69" fillId="12" borderId="82" xfId="0" applyFont="1" applyFill="1" applyBorder="1" applyAlignment="1">
      <alignment horizontal="right" wrapText="1"/>
    </xf>
    <xf numFmtId="0" fontId="69" fillId="12" borderId="87" xfId="0" applyFont="1" applyFill="1" applyBorder="1" applyAlignment="1">
      <alignment horizontal="right"/>
    </xf>
    <xf numFmtId="165" fontId="69" fillId="12" borderId="30" xfId="0" applyNumberFormat="1" applyFont="1" applyFill="1" applyBorder="1" applyAlignment="1">
      <alignment horizontal="right" wrapText="1"/>
    </xf>
    <xf numFmtId="0" fontId="69" fillId="12" borderId="22" xfId="0" applyFont="1" applyFill="1" applyBorder="1" applyAlignment="1">
      <alignment horizontal="right" wrapText="1"/>
    </xf>
    <xf numFmtId="0" fontId="54" fillId="11" borderId="0" xfId="0" applyFont="1" applyFill="1" applyAlignment="1">
      <alignment horizontal="left" vertical="center" wrapText="1"/>
    </xf>
    <xf numFmtId="0" fontId="48" fillId="0" borderId="0" xfId="0" applyFont="1" applyAlignment="1">
      <alignment vertical="top"/>
    </xf>
    <xf numFmtId="0" fontId="40" fillId="12" borderId="34" xfId="0" applyFont="1" applyFill="1" applyBorder="1" applyAlignment="1">
      <alignment horizontal="center" vertical="center" wrapText="1"/>
    </xf>
    <xf numFmtId="0" fontId="128" fillId="0" borderId="33" xfId="0" applyFont="1" applyBorder="1" applyAlignment="1">
      <alignment horizontal="center" vertical="center"/>
    </xf>
    <xf numFmtId="0" fontId="128" fillId="0" borderId="17" xfId="0" applyFont="1" applyBorder="1" applyAlignment="1">
      <alignment horizontal="center" vertical="center"/>
    </xf>
    <xf numFmtId="0" fontId="48" fillId="0" borderId="17" xfId="0" applyFont="1" applyBorder="1" applyAlignment="1">
      <alignment horizontal="center" vertical="center"/>
    </xf>
    <xf numFmtId="0" fontId="128" fillId="0" borderId="89" xfId="0" applyFont="1" applyBorder="1" applyAlignment="1">
      <alignment horizontal="center" vertical="center"/>
    </xf>
    <xf numFmtId="0" fontId="128" fillId="0" borderId="88" xfId="0" applyFont="1" applyBorder="1" applyAlignment="1">
      <alignment horizontal="center" vertical="center"/>
    </xf>
    <xf numFmtId="0" fontId="81" fillId="11" borderId="0" xfId="0" applyFont="1" applyFill="1" applyAlignment="1">
      <alignment vertical="top" wrapText="1"/>
    </xf>
    <xf numFmtId="0" fontId="130" fillId="11" borderId="0" xfId="0" applyFont="1" applyFill="1" applyAlignment="1">
      <alignment vertical="top" wrapText="1"/>
    </xf>
    <xf numFmtId="0" fontId="81" fillId="11" borderId="15" xfId="0" applyFont="1" applyFill="1" applyBorder="1" applyAlignment="1">
      <alignment vertical="top" wrapText="1"/>
    </xf>
    <xf numFmtId="0" fontId="53" fillId="0" borderId="15" xfId="0" applyFont="1" applyBorder="1" applyAlignment="1">
      <alignment vertical="top" wrapText="1"/>
    </xf>
    <xf numFmtId="0" fontId="53" fillId="0" borderId="15" xfId="0" applyFont="1" applyBorder="1" applyAlignment="1">
      <alignment vertical="top"/>
    </xf>
    <xf numFmtId="0" fontId="81" fillId="11" borderId="38" xfId="0" applyFont="1" applyFill="1" applyBorder="1" applyAlignment="1">
      <alignment vertical="top" wrapText="1"/>
    </xf>
    <xf numFmtId="0" fontId="129" fillId="11" borderId="0" xfId="0" applyFont="1" applyFill="1" applyAlignment="1">
      <alignment vertical="top" wrapText="1"/>
    </xf>
    <xf numFmtId="0" fontId="81" fillId="11" borderId="24" xfId="0" applyFont="1" applyFill="1" applyBorder="1" applyAlignment="1">
      <alignment vertical="top" wrapText="1"/>
    </xf>
    <xf numFmtId="0" fontId="130" fillId="11" borderId="15" xfId="0" applyFont="1" applyFill="1" applyBorder="1" applyAlignment="1">
      <alignment vertical="top" wrapText="1"/>
    </xf>
    <xf numFmtId="0" fontId="127" fillId="11" borderId="0" xfId="0" applyFont="1" applyFill="1" applyAlignment="1">
      <alignment vertical="top" wrapText="1"/>
    </xf>
    <xf numFmtId="0" fontId="123" fillId="0" borderId="0" xfId="0" applyFont="1" applyAlignment="1">
      <alignment vertical="top" wrapText="1"/>
    </xf>
    <xf numFmtId="0" fontId="53" fillId="11" borderId="0" xfId="0" applyFont="1" applyFill="1" applyAlignment="1">
      <alignment vertical="top" wrapText="1"/>
    </xf>
    <xf numFmtId="0" fontId="123" fillId="0" borderId="0" xfId="0" applyFont="1" applyAlignment="1">
      <alignment vertical="top"/>
    </xf>
    <xf numFmtId="0" fontId="42" fillId="12" borderId="30" xfId="0" applyFont="1" applyFill="1" applyBorder="1"/>
    <xf numFmtId="181" fontId="36" fillId="11" borderId="23" xfId="38" applyNumberFormat="1" applyFont="1" applyFill="1" applyBorder="1" applyAlignment="1">
      <alignment vertical="center"/>
    </xf>
    <xf numFmtId="181" fontId="36" fillId="11" borderId="15" xfId="38" applyNumberFormat="1" applyFont="1" applyFill="1" applyBorder="1" applyAlignment="1">
      <alignment vertical="center"/>
    </xf>
    <xf numFmtId="181" fontId="36" fillId="11" borderId="73" xfId="38" applyNumberFormat="1" applyFont="1" applyFill="1" applyBorder="1" applyAlignment="1">
      <alignment vertical="center"/>
    </xf>
    <xf numFmtId="181" fontId="36" fillId="11" borderId="38" xfId="38" applyNumberFormat="1" applyFont="1" applyFill="1" applyBorder="1" applyAlignment="1">
      <alignment vertical="center"/>
    </xf>
    <xf numFmtId="181" fontId="36" fillId="14" borderId="73" xfId="38" applyNumberFormat="1" applyFont="1" applyFill="1" applyBorder="1" applyAlignment="1">
      <alignment vertical="center"/>
    </xf>
    <xf numFmtId="0" fontId="132" fillId="2" borderId="0" xfId="0" applyFont="1" applyFill="1" applyAlignment="1">
      <alignment horizontal="left" vertical="center"/>
    </xf>
    <xf numFmtId="0" fontId="39" fillId="11" borderId="23" xfId="0" applyFont="1" applyFill="1" applyBorder="1" applyAlignment="1">
      <alignment vertical="center"/>
    </xf>
    <xf numFmtId="3" fontId="36" fillId="11" borderId="31" xfId="0" applyNumberFormat="1" applyFont="1" applyFill="1" applyBorder="1" applyAlignment="1">
      <alignment vertical="center"/>
    </xf>
    <xf numFmtId="3" fontId="41" fillId="11" borderId="32" xfId="0" applyNumberFormat="1" applyFont="1" applyFill="1" applyBorder="1" applyAlignment="1">
      <alignment vertical="center"/>
    </xf>
    <xf numFmtId="3" fontId="41" fillId="11" borderId="23" xfId="0" applyNumberFormat="1" applyFont="1" applyFill="1" applyBorder="1" applyAlignment="1">
      <alignment vertical="center"/>
    </xf>
    <xf numFmtId="1" fontId="41" fillId="11" borderId="44" xfId="37" applyNumberFormat="1" applyFont="1" applyFill="1" applyBorder="1" applyAlignment="1">
      <alignment horizontal="right" vertical="center"/>
    </xf>
    <xf numFmtId="169" fontId="73" fillId="0" borderId="0" xfId="0" applyNumberFormat="1" applyFont="1" applyAlignment="1">
      <alignment horizontal="left" vertical="center" wrapText="1"/>
    </xf>
    <xf numFmtId="176" fontId="73" fillId="0" borderId="0" xfId="0" applyNumberFormat="1" applyFont="1" applyAlignment="1">
      <alignment horizontal="left" vertical="center" wrapText="1"/>
    </xf>
    <xf numFmtId="0" fontId="103" fillId="11" borderId="47" xfId="0" applyFont="1" applyFill="1" applyBorder="1" applyAlignment="1">
      <alignment horizontal="right" wrapText="1"/>
    </xf>
    <xf numFmtId="0" fontId="71" fillId="11" borderId="19" xfId="0" applyFont="1" applyFill="1" applyBorder="1" applyAlignment="1">
      <alignment horizontal="left" vertical="center" wrapText="1"/>
    </xf>
    <xf numFmtId="0" fontId="42" fillId="12" borderId="79" xfId="0" applyFont="1" applyFill="1" applyBorder="1"/>
    <xf numFmtId="0" fontId="103" fillId="12" borderId="78" xfId="0" applyFont="1" applyFill="1" applyBorder="1" applyAlignment="1">
      <alignment horizontal="right" wrapText="1"/>
    </xf>
    <xf numFmtId="0" fontId="80" fillId="0" borderId="19" xfId="0" applyFont="1" applyBorder="1" applyAlignment="1">
      <alignment horizontal="left" vertical="center" wrapText="1"/>
    </xf>
    <xf numFmtId="9" fontId="80" fillId="0" borderId="19" xfId="37" applyFont="1" applyBorder="1" applyAlignment="1">
      <alignment horizontal="right" vertical="center" wrapText="1"/>
    </xf>
    <xf numFmtId="165" fontId="80" fillId="0" borderId="0" xfId="0" applyNumberFormat="1" applyFont="1" applyAlignment="1">
      <alignment horizontal="right" vertical="center" wrapText="1"/>
    </xf>
    <xf numFmtId="9" fontId="74" fillId="0" borderId="19" xfId="37" applyFont="1" applyBorder="1" applyAlignment="1">
      <alignment horizontal="right" vertical="center" wrapText="1"/>
    </xf>
    <xf numFmtId="9" fontId="74" fillId="0" borderId="35" xfId="37" applyFont="1" applyBorder="1" applyAlignment="1">
      <alignment horizontal="right" vertical="center" wrapText="1"/>
    </xf>
    <xf numFmtId="9" fontId="80" fillId="0" borderId="36" xfId="37" applyFont="1" applyBorder="1" applyAlignment="1">
      <alignment horizontal="right" vertical="center" wrapText="1"/>
    </xf>
    <xf numFmtId="167" fontId="80" fillId="12" borderId="24" xfId="0" applyNumberFormat="1" applyFont="1" applyFill="1" applyBorder="1" applyAlignment="1">
      <alignment horizontal="right" vertical="center" wrapText="1"/>
    </xf>
    <xf numFmtId="0" fontId="110" fillId="11" borderId="16" xfId="0" applyFont="1" applyFill="1" applyBorder="1" applyAlignment="1">
      <alignment vertical="center"/>
    </xf>
    <xf numFmtId="165" fontId="80" fillId="0" borderId="52" xfId="0" applyNumberFormat="1" applyFont="1" applyBorder="1" applyAlignment="1">
      <alignment horizontal="right" vertical="center" wrapText="1"/>
    </xf>
    <xf numFmtId="0" fontId="110" fillId="11" borderId="42" xfId="0" applyFont="1" applyFill="1" applyBorder="1" applyAlignment="1">
      <alignment vertical="center"/>
    </xf>
    <xf numFmtId="165" fontId="80" fillId="0" borderId="17" xfId="0" applyNumberFormat="1" applyFont="1" applyBorder="1" applyAlignment="1">
      <alignment horizontal="right" wrapText="1"/>
    </xf>
    <xf numFmtId="9" fontId="80" fillId="0" borderId="0" xfId="37" applyFont="1" applyBorder="1" applyAlignment="1">
      <alignment horizontal="right" vertical="center" wrapText="1"/>
    </xf>
    <xf numFmtId="181" fontId="36" fillId="11" borderId="68" xfId="38" applyNumberFormat="1" applyFont="1" applyFill="1" applyBorder="1" applyAlignment="1">
      <alignment vertical="center"/>
    </xf>
    <xf numFmtId="9" fontId="36" fillId="11" borderId="71" xfId="37" applyFont="1" applyFill="1" applyBorder="1" applyAlignment="1">
      <alignment vertical="center"/>
    </xf>
    <xf numFmtId="9" fontId="36" fillId="11" borderId="41" xfId="37" applyFont="1" applyFill="1" applyBorder="1" applyAlignment="1">
      <alignment vertical="center"/>
    </xf>
    <xf numFmtId="0" fontId="52" fillId="12" borderId="53" xfId="0" applyFont="1" applyFill="1" applyBorder="1" applyAlignment="1">
      <alignment horizontal="left" wrapText="1"/>
    </xf>
    <xf numFmtId="0" fontId="52" fillId="12" borderId="77" xfId="0" applyFont="1" applyFill="1" applyBorder="1" applyAlignment="1">
      <alignment horizontal="right" wrapText="1"/>
    </xf>
    <xf numFmtId="0" fontId="52" fillId="12" borderId="18" xfId="0" applyFont="1" applyFill="1" applyBorder="1" applyAlignment="1">
      <alignment horizontal="right" wrapText="1"/>
    </xf>
    <xf numFmtId="0" fontId="79" fillId="0" borderId="74" xfId="0" applyFont="1" applyBorder="1" applyAlignment="1">
      <alignment horizontal="left" vertical="center" wrapText="1"/>
    </xf>
    <xf numFmtId="0" fontId="86" fillId="0" borderId="0" xfId="0" applyFont="1" applyAlignment="1">
      <alignment horizontal="center" wrapText="1"/>
    </xf>
    <xf numFmtId="0" fontId="42" fillId="11" borderId="29" xfId="0" applyFont="1" applyFill="1" applyBorder="1"/>
    <xf numFmtId="0" fontId="36" fillId="11" borderId="69" xfId="0" applyFont="1" applyFill="1" applyBorder="1"/>
    <xf numFmtId="0" fontId="36" fillId="11" borderId="68" xfId="0" applyFont="1" applyFill="1" applyBorder="1"/>
    <xf numFmtId="0" fontId="41" fillId="14" borderId="69" xfId="0" applyFont="1" applyFill="1" applyBorder="1"/>
    <xf numFmtId="178" fontId="41" fillId="14" borderId="70" xfId="37" applyNumberFormat="1" applyFont="1" applyFill="1" applyBorder="1" applyAlignment="1">
      <alignment vertical="center"/>
    </xf>
    <xf numFmtId="178" fontId="36" fillId="11" borderId="70" xfId="37" applyNumberFormat="1" applyFont="1" applyFill="1" applyBorder="1" applyAlignment="1">
      <alignment vertical="center"/>
    </xf>
    <xf numFmtId="178" fontId="36" fillId="11" borderId="15" xfId="37" applyNumberFormat="1" applyFont="1" applyFill="1" applyBorder="1" applyAlignment="1">
      <alignment vertical="center"/>
    </xf>
    <xf numFmtId="178" fontId="41" fillId="14" borderId="52" xfId="37" applyNumberFormat="1" applyFont="1" applyFill="1" applyBorder="1" applyAlignment="1">
      <alignment vertical="center"/>
    </xf>
    <xf numFmtId="178" fontId="36" fillId="11" borderId="52" xfId="37" applyNumberFormat="1" applyFont="1" applyFill="1" applyBorder="1" applyAlignment="1">
      <alignment vertical="center"/>
    </xf>
    <xf numFmtId="178" fontId="36" fillId="11" borderId="0" xfId="37" applyNumberFormat="1" applyFont="1" applyFill="1" applyBorder="1" applyAlignment="1">
      <alignment vertical="center"/>
    </xf>
    <xf numFmtId="0" fontId="42" fillId="11" borderId="16" xfId="0" applyFont="1" applyFill="1" applyBorder="1"/>
    <xf numFmtId="0" fontId="41" fillId="14" borderId="52" xfId="0" applyFont="1" applyFill="1" applyBorder="1"/>
    <xf numFmtId="0" fontId="36" fillId="11" borderId="52" xfId="0" applyFont="1" applyFill="1" applyBorder="1"/>
    <xf numFmtId="181" fontId="41" fillId="11" borderId="24" xfId="38" applyNumberFormat="1" applyFont="1" applyFill="1" applyBorder="1" applyAlignment="1">
      <alignment horizontal="right" vertical="center"/>
    </xf>
    <xf numFmtId="9" fontId="41" fillId="11" borderId="27" xfId="37" applyFont="1" applyFill="1" applyBorder="1" applyAlignment="1">
      <alignment horizontal="right" vertical="center"/>
    </xf>
    <xf numFmtId="181" fontId="36" fillId="11" borderId="69" xfId="38" applyNumberFormat="1" applyFont="1" applyFill="1" applyBorder="1" applyAlignment="1">
      <alignment vertical="center"/>
    </xf>
    <xf numFmtId="181" fontId="36" fillId="11" borderId="71" xfId="38" applyNumberFormat="1" applyFont="1" applyFill="1" applyBorder="1" applyAlignment="1">
      <alignment vertical="center"/>
    </xf>
    <xf numFmtId="181" fontId="36" fillId="11" borderId="39" xfId="38" applyNumberFormat="1" applyFont="1" applyFill="1" applyBorder="1" applyAlignment="1">
      <alignment vertical="center"/>
    </xf>
    <xf numFmtId="0" fontId="84" fillId="6" borderId="10" xfId="0" applyFont="1" applyFill="1" applyBorder="1" applyAlignment="1">
      <alignment horizontal="right" vertical="center" wrapText="1"/>
    </xf>
    <xf numFmtId="167" fontId="69" fillId="14" borderId="32" xfId="0" applyNumberFormat="1" applyFont="1" applyFill="1" applyBorder="1" applyAlignment="1">
      <alignment horizontal="right" vertical="center" wrapText="1"/>
    </xf>
    <xf numFmtId="0" fontId="53" fillId="0" borderId="19" xfId="0" applyFont="1" applyBorder="1"/>
    <xf numFmtId="0" fontId="53" fillId="0" borderId="36" xfId="0" applyFont="1" applyBorder="1" applyAlignment="1">
      <alignment horizontal="left" vertical="center" wrapText="1"/>
    </xf>
    <xf numFmtId="167" fontId="53" fillId="0" borderId="32" xfId="0" applyNumberFormat="1" applyFont="1" applyBorder="1" applyAlignment="1">
      <alignment horizontal="right" vertical="center" wrapText="1"/>
    </xf>
    <xf numFmtId="9" fontId="53" fillId="0" borderId="17" xfId="37" applyFont="1" applyBorder="1" applyAlignment="1">
      <alignment horizontal="right" vertical="center" wrapText="1"/>
    </xf>
    <xf numFmtId="167" fontId="69" fillId="14" borderId="42" xfId="0" applyNumberFormat="1" applyFont="1" applyFill="1" applyBorder="1" applyAlignment="1">
      <alignment horizontal="right" vertical="center" wrapText="1"/>
    </xf>
    <xf numFmtId="170" fontId="69" fillId="14" borderId="91" xfId="0" applyNumberFormat="1" applyFont="1" applyFill="1" applyBorder="1" applyAlignment="1">
      <alignment horizontal="right" vertical="center" wrapText="1"/>
    </xf>
    <xf numFmtId="167" fontId="53" fillId="0" borderId="42" xfId="0" applyNumberFormat="1" applyFont="1" applyBorder="1" applyAlignment="1">
      <alignment horizontal="right" vertical="center" wrapText="1"/>
    </xf>
    <xf numFmtId="0" fontId="133" fillId="12" borderId="79" xfId="0" applyFont="1" applyFill="1" applyBorder="1" applyAlignment="1">
      <alignment horizontal="left" vertical="center" wrapText="1"/>
    </xf>
    <xf numFmtId="165" fontId="56" fillId="12" borderId="30" xfId="0" applyNumberFormat="1" applyFont="1" applyFill="1" applyBorder="1" applyAlignment="1">
      <alignment horizontal="right" wrapText="1"/>
    </xf>
    <xf numFmtId="0" fontId="56" fillId="12" borderId="87" xfId="0" applyFont="1" applyFill="1" applyBorder="1" applyAlignment="1">
      <alignment horizontal="right" wrapText="1"/>
    </xf>
    <xf numFmtId="165" fontId="53" fillId="12" borderId="30" xfId="0" applyNumberFormat="1" applyFont="1" applyFill="1" applyBorder="1" applyAlignment="1">
      <alignment horizontal="right" wrapText="1"/>
    </xf>
    <xf numFmtId="0" fontId="53" fillId="12" borderId="95" xfId="0" applyFont="1" applyFill="1" applyBorder="1" applyAlignment="1">
      <alignment horizontal="right" wrapText="1"/>
    </xf>
    <xf numFmtId="9" fontId="36" fillId="11" borderId="25" xfId="37" applyFont="1" applyFill="1" applyBorder="1" applyAlignment="1">
      <alignment vertical="center"/>
    </xf>
    <xf numFmtId="9" fontId="36" fillId="11" borderId="27" xfId="37" applyFont="1" applyFill="1" applyBorder="1" applyAlignment="1">
      <alignment vertical="center"/>
    </xf>
    <xf numFmtId="9" fontId="41" fillId="11" borderId="17" xfId="37" applyFont="1" applyFill="1" applyBorder="1" applyAlignment="1">
      <alignment vertical="center"/>
    </xf>
    <xf numFmtId="1" fontId="41" fillId="14" borderId="69" xfId="38" applyNumberFormat="1" applyFont="1" applyFill="1" applyBorder="1" applyAlignment="1">
      <alignment vertical="center"/>
    </xf>
    <xf numFmtId="0" fontId="36" fillId="11" borderId="23" xfId="0" applyFont="1" applyFill="1" applyBorder="1" applyAlignment="1">
      <alignment vertical="center"/>
    </xf>
    <xf numFmtId="0" fontId="41" fillId="11" borderId="45" xfId="0" applyFont="1" applyFill="1" applyBorder="1" applyAlignment="1">
      <alignment vertical="center"/>
    </xf>
    <xf numFmtId="0" fontId="41" fillId="11" borderId="55" xfId="0" applyFont="1" applyFill="1" applyBorder="1" applyAlignment="1">
      <alignment vertical="center"/>
    </xf>
    <xf numFmtId="0" fontId="39" fillId="12" borderId="79" xfId="0" applyFont="1" applyFill="1" applyBorder="1" applyAlignment="1">
      <alignment wrapText="1"/>
    </xf>
    <xf numFmtId="9" fontId="36" fillId="11" borderId="16" xfId="37" applyFont="1" applyFill="1" applyBorder="1" applyAlignment="1">
      <alignment vertical="center"/>
    </xf>
    <xf numFmtId="10" fontId="41" fillId="14" borderId="16" xfId="37" applyNumberFormat="1" applyFont="1" applyFill="1" applyBorder="1" applyAlignment="1">
      <alignment vertical="center"/>
    </xf>
    <xf numFmtId="10" fontId="41" fillId="14" borderId="42" xfId="37" applyNumberFormat="1" applyFont="1" applyFill="1" applyBorder="1" applyAlignment="1">
      <alignment vertical="center"/>
    </xf>
    <xf numFmtId="170" fontId="53" fillId="0" borderId="33" xfId="0" applyNumberFormat="1" applyFont="1" applyBorder="1" applyAlignment="1">
      <alignment horizontal="right" vertical="center" wrapText="1"/>
    </xf>
    <xf numFmtId="9" fontId="53" fillId="0" borderId="33" xfId="0" applyNumberFormat="1" applyFont="1" applyBorder="1" applyAlignment="1">
      <alignment horizontal="right" vertical="center" wrapText="1"/>
    </xf>
    <xf numFmtId="0" fontId="67" fillId="0" borderId="0" xfId="0" applyFont="1" applyAlignment="1">
      <alignment horizontal="left" vertical="center"/>
    </xf>
    <xf numFmtId="4" fontId="36" fillId="11" borderId="17" xfId="0" applyNumberFormat="1" applyFont="1" applyFill="1" applyBorder="1" applyAlignment="1">
      <alignment vertical="center"/>
    </xf>
    <xf numFmtId="4" fontId="41" fillId="11" borderId="17" xfId="0" applyNumberFormat="1" applyFont="1" applyFill="1" applyBorder="1" applyAlignment="1">
      <alignment vertical="center"/>
    </xf>
    <xf numFmtId="1" fontId="69" fillId="14" borderId="17" xfId="0" applyNumberFormat="1" applyFont="1" applyFill="1" applyBorder="1" applyAlignment="1">
      <alignment vertical="center"/>
    </xf>
    <xf numFmtId="1" fontId="53" fillId="11" borderId="17" xfId="0" applyNumberFormat="1" applyFont="1" applyFill="1" applyBorder="1" applyAlignment="1">
      <alignment vertical="center"/>
    </xf>
    <xf numFmtId="1" fontId="53" fillId="11" borderId="24" xfId="0" applyNumberFormat="1" applyFont="1" applyFill="1" applyBorder="1" applyAlignment="1">
      <alignment vertical="center"/>
    </xf>
    <xf numFmtId="0" fontId="103" fillId="11" borderId="0" xfId="0" applyFont="1" applyFill="1" applyAlignment="1">
      <alignment horizontal="left" vertical="center" wrapText="1"/>
    </xf>
    <xf numFmtId="165" fontId="74" fillId="0" borderId="0" xfId="0" applyNumberFormat="1" applyFont="1" applyAlignment="1">
      <alignment horizontal="right" wrapText="1"/>
    </xf>
    <xf numFmtId="0" fontId="79" fillId="2" borderId="0" xfId="0" applyFont="1" applyFill="1" applyAlignment="1">
      <alignment horizontal="justify" vertical="center" wrapText="1"/>
    </xf>
    <xf numFmtId="165" fontId="74" fillId="0" borderId="17" xfId="0" applyNumberFormat="1" applyFont="1" applyBorder="1" applyAlignment="1">
      <alignment horizontal="right" wrapText="1"/>
    </xf>
    <xf numFmtId="0" fontId="74" fillId="0" borderId="32" xfId="0" applyFont="1" applyBorder="1" applyAlignment="1">
      <alignment horizontal="justify" vertical="center" wrapText="1"/>
    </xf>
    <xf numFmtId="165" fontId="74" fillId="0" borderId="27" xfId="0" applyNumberFormat="1" applyFont="1" applyBorder="1" applyAlignment="1">
      <alignment horizontal="right" wrapText="1"/>
    </xf>
    <xf numFmtId="165" fontId="80" fillId="0" borderId="27" xfId="0" applyNumberFormat="1" applyFont="1" applyBorder="1" applyAlignment="1">
      <alignment horizontal="right" wrapText="1"/>
    </xf>
    <xf numFmtId="165" fontId="74" fillId="0" borderId="25" xfId="0" applyNumberFormat="1" applyFont="1" applyBorder="1" applyAlignment="1">
      <alignment horizontal="right" wrapText="1"/>
    </xf>
    <xf numFmtId="0" fontId="80" fillId="0" borderId="32" xfId="0" applyFont="1" applyBorder="1" applyAlignment="1">
      <alignment horizontal="justify" vertical="center" wrapText="1"/>
    </xf>
    <xf numFmtId="9" fontId="69" fillId="14" borderId="69" xfId="37" applyFont="1" applyFill="1" applyBorder="1" applyAlignment="1">
      <alignment vertical="center"/>
    </xf>
    <xf numFmtId="9" fontId="69" fillId="14" borderId="17" xfId="37" applyFont="1" applyFill="1" applyBorder="1" applyAlignment="1">
      <alignment vertical="center"/>
    </xf>
    <xf numFmtId="9" fontId="74" fillId="0" borderId="0" xfId="37" applyFont="1" applyAlignment="1">
      <alignment horizontal="right" wrapText="1"/>
    </xf>
    <xf numFmtId="9" fontId="74" fillId="0" borderId="17" xfId="37" applyFont="1" applyBorder="1" applyAlignment="1">
      <alignment horizontal="right" wrapText="1"/>
    </xf>
    <xf numFmtId="9" fontId="80" fillId="0" borderId="17" xfId="37" applyFont="1" applyBorder="1" applyAlignment="1">
      <alignment horizontal="right" wrapText="1"/>
    </xf>
    <xf numFmtId="9" fontId="74" fillId="0" borderId="69" xfId="37" applyFont="1" applyBorder="1" applyAlignment="1">
      <alignment horizontal="right" wrapText="1"/>
    </xf>
    <xf numFmtId="9" fontId="74" fillId="0" borderId="27" xfId="37" applyFont="1" applyBorder="1" applyAlignment="1">
      <alignment horizontal="right" wrapText="1"/>
    </xf>
    <xf numFmtId="9" fontId="80" fillId="0" borderId="27" xfId="37" applyFont="1" applyBorder="1" applyAlignment="1">
      <alignment horizontal="right" wrapText="1"/>
    </xf>
    <xf numFmtId="181" fontId="69" fillId="11" borderId="17" xfId="38" applyNumberFormat="1" applyFont="1" applyFill="1" applyBorder="1" applyAlignment="1">
      <alignment vertical="center"/>
    </xf>
    <xf numFmtId="181" fontId="69" fillId="11" borderId="24" xfId="38" applyNumberFormat="1" applyFont="1" applyFill="1" applyBorder="1" applyAlignment="1">
      <alignment vertical="center"/>
    </xf>
    <xf numFmtId="0" fontId="56" fillId="12" borderId="24" xfId="0" applyFont="1" applyFill="1" applyBorder="1" applyAlignment="1">
      <alignment vertical="center"/>
    </xf>
    <xf numFmtId="3" fontId="69" fillId="12" borderId="32" xfId="0" applyNumberFormat="1" applyFont="1" applyFill="1" applyBorder="1" applyAlignment="1">
      <alignment vertical="center"/>
    </xf>
    <xf numFmtId="0" fontId="103" fillId="12" borderId="30" xfId="0" applyFont="1" applyFill="1" applyBorder="1" applyAlignment="1">
      <alignment horizontal="left"/>
    </xf>
    <xf numFmtId="181" fontId="53" fillId="11" borderId="17" xfId="38" applyNumberFormat="1" applyFont="1" applyFill="1" applyBorder="1" applyAlignment="1">
      <alignment horizontal="right" vertical="center"/>
    </xf>
    <xf numFmtId="181" fontId="53" fillId="11" borderId="23" xfId="38" applyNumberFormat="1" applyFont="1" applyFill="1" applyBorder="1" applyAlignment="1">
      <alignment vertical="center"/>
    </xf>
    <xf numFmtId="181" fontId="53" fillId="11" borderId="24" xfId="38" applyNumberFormat="1" applyFont="1" applyFill="1" applyBorder="1" applyAlignment="1">
      <alignment vertical="center"/>
    </xf>
    <xf numFmtId="181" fontId="53" fillId="11" borderId="24" xfId="38" applyNumberFormat="1" applyFont="1" applyFill="1" applyBorder="1" applyAlignment="1">
      <alignment horizontal="right" vertical="center"/>
    </xf>
    <xf numFmtId="0" fontId="88" fillId="0" borderId="0" xfId="0" applyFont="1" applyAlignment="1">
      <alignment vertical="center"/>
    </xf>
    <xf numFmtId="0" fontId="91" fillId="0" borderId="0" xfId="0" applyFont="1" applyAlignment="1">
      <alignment horizontal="left" vertical="center" wrapText="1"/>
    </xf>
    <xf numFmtId="167" fontId="91" fillId="2" borderId="0" xfId="0" applyNumberFormat="1" applyFont="1" applyFill="1" applyAlignment="1">
      <alignment horizontal="right" vertical="center" wrapText="1"/>
    </xf>
    <xf numFmtId="0" fontId="42" fillId="11" borderId="29" xfId="0" applyFont="1" applyFill="1" applyBorder="1" applyAlignment="1">
      <alignment vertical="center"/>
    </xf>
    <xf numFmtId="179" fontId="69" fillId="14" borderId="33" xfId="0" applyNumberFormat="1" applyFont="1" applyFill="1" applyBorder="1" applyAlignment="1">
      <alignment vertical="center"/>
    </xf>
    <xf numFmtId="179" fontId="69" fillId="14" borderId="17" xfId="0" applyNumberFormat="1" applyFont="1" applyFill="1" applyBorder="1" applyAlignment="1">
      <alignment vertical="center"/>
    </xf>
    <xf numFmtId="172" fontId="91" fillId="0" borderId="12" xfId="0" applyNumberFormat="1" applyFont="1" applyBorder="1" applyAlignment="1">
      <alignment horizontal="right" vertical="center" wrapText="1"/>
    </xf>
    <xf numFmtId="3" fontId="69" fillId="14" borderId="17" xfId="0" applyNumberFormat="1" applyFont="1" applyFill="1" applyBorder="1" applyAlignment="1">
      <alignment vertical="center"/>
    </xf>
    <xf numFmtId="167" fontId="91" fillId="0" borderId="9" xfId="0" applyNumberFormat="1" applyFont="1" applyBorder="1" applyAlignment="1">
      <alignment horizontal="right" vertical="center" wrapText="1"/>
    </xf>
    <xf numFmtId="167" fontId="73" fillId="0" borderId="9" xfId="0" applyNumberFormat="1" applyFont="1" applyBorder="1" applyAlignment="1">
      <alignment horizontal="left" vertical="center" wrapText="1"/>
    </xf>
    <xf numFmtId="167" fontId="73" fillId="0" borderId="10" xfId="0" applyNumberFormat="1" applyFont="1" applyBorder="1" applyAlignment="1">
      <alignment horizontal="left" vertical="center" wrapText="1"/>
    </xf>
    <xf numFmtId="0" fontId="92" fillId="0" borderId="11" xfId="0" applyFont="1" applyBorder="1" applyAlignment="1">
      <alignment horizontal="right" vertical="center" wrapText="1"/>
    </xf>
    <xf numFmtId="167" fontId="92" fillId="0" borderId="11" xfId="0" applyNumberFormat="1" applyFont="1" applyBorder="1" applyAlignment="1">
      <alignment horizontal="right" vertical="center" wrapText="1"/>
    </xf>
    <xf numFmtId="3" fontId="69" fillId="14" borderId="70" xfId="0" applyNumberFormat="1" applyFont="1" applyFill="1" applyBorder="1" applyAlignment="1">
      <alignment vertical="center"/>
    </xf>
    <xf numFmtId="3" fontId="53" fillId="11" borderId="15" xfId="0" applyNumberFormat="1" applyFont="1" applyFill="1" applyBorder="1" applyAlignment="1">
      <alignment vertical="center"/>
    </xf>
    <xf numFmtId="3" fontId="69" fillId="14" borderId="52" xfId="0" applyNumberFormat="1" applyFont="1" applyFill="1" applyBorder="1" applyAlignment="1">
      <alignment vertical="center"/>
    </xf>
    <xf numFmtId="3" fontId="69" fillId="14" borderId="73" xfId="0" applyNumberFormat="1" applyFont="1" applyFill="1" applyBorder="1" applyAlignment="1">
      <alignment vertical="center"/>
    </xf>
    <xf numFmtId="3" fontId="53" fillId="11" borderId="73" xfId="0" applyNumberFormat="1" applyFont="1" applyFill="1" applyBorder="1" applyAlignment="1">
      <alignment vertical="center"/>
    </xf>
    <xf numFmtId="3" fontId="53" fillId="11" borderId="38" xfId="0" applyNumberFormat="1" applyFont="1" applyFill="1" applyBorder="1" applyAlignment="1">
      <alignment vertical="center"/>
    </xf>
    <xf numFmtId="0" fontId="53" fillId="11" borderId="29" xfId="0" applyFont="1" applyFill="1" applyBorder="1" applyAlignment="1">
      <alignment horizontal="left" vertical="center" indent="1"/>
    </xf>
    <xf numFmtId="0" fontId="53" fillId="11" borderId="16" xfId="0" applyFont="1" applyFill="1" applyBorder="1" applyAlignment="1">
      <alignment horizontal="left" vertical="center" indent="1"/>
    </xf>
    <xf numFmtId="0" fontId="53" fillId="11" borderId="42" xfId="0" applyFont="1" applyFill="1" applyBorder="1" applyAlignment="1">
      <alignment horizontal="left" vertical="center" indent="1"/>
    </xf>
    <xf numFmtId="0" fontId="53" fillId="11" borderId="40" xfId="0" applyFont="1" applyFill="1" applyBorder="1" applyAlignment="1">
      <alignment horizontal="left" vertical="center" indent="1"/>
    </xf>
    <xf numFmtId="0" fontId="33" fillId="0" borderId="0" xfId="0" applyFont="1"/>
    <xf numFmtId="0" fontId="51" fillId="0" borderId="0" xfId="36"/>
    <xf numFmtId="0" fontId="0" fillId="0" borderId="0" xfId="0" applyAlignment="1">
      <alignment vertical="center"/>
    </xf>
    <xf numFmtId="0" fontId="132" fillId="11" borderId="0" xfId="0" applyFont="1" applyFill="1" applyAlignment="1">
      <alignment horizontal="left" vertical="center"/>
    </xf>
    <xf numFmtId="9" fontId="69" fillId="14" borderId="17" xfId="0" applyNumberFormat="1" applyFont="1" applyFill="1" applyBorder="1" applyAlignment="1">
      <alignment horizontal="right" vertical="center" wrapText="1"/>
    </xf>
    <xf numFmtId="180" fontId="69" fillId="14" borderId="17" xfId="0" applyNumberFormat="1" applyFont="1" applyFill="1" applyBorder="1" applyAlignment="1">
      <alignment horizontal="right" vertical="center" wrapText="1"/>
    </xf>
    <xf numFmtId="180" fontId="80" fillId="14" borderId="70" xfId="0" applyNumberFormat="1" applyFont="1" applyFill="1" applyBorder="1" applyAlignment="1">
      <alignment horizontal="right" vertical="center" wrapText="1"/>
    </xf>
    <xf numFmtId="180" fontId="74" fillId="0" borderId="70" xfId="0" applyNumberFormat="1" applyFont="1" applyBorder="1" applyAlignment="1">
      <alignment horizontal="right" vertical="center" wrapText="1"/>
    </xf>
    <xf numFmtId="180" fontId="74" fillId="0" borderId="70" xfId="0" applyNumberFormat="1" applyFont="1" applyBorder="1" applyAlignment="1">
      <alignment vertical="center" wrapText="1"/>
    </xf>
    <xf numFmtId="180" fontId="80" fillId="14" borderId="73" xfId="0" applyNumberFormat="1" applyFont="1" applyFill="1" applyBorder="1" applyAlignment="1">
      <alignment horizontal="right" vertical="center" wrapText="1"/>
    </xf>
    <xf numFmtId="180" fontId="80" fillId="0" borderId="73" xfId="0" applyNumberFormat="1" applyFont="1" applyBorder="1" applyAlignment="1">
      <alignment horizontal="right" vertical="center" wrapText="1"/>
    </xf>
    <xf numFmtId="180" fontId="80" fillId="0" borderId="73" xfId="0" applyNumberFormat="1" applyFont="1" applyBorder="1" applyAlignment="1">
      <alignment vertical="center" wrapText="1"/>
    </xf>
    <xf numFmtId="180" fontId="80" fillId="0" borderId="39" xfId="0" applyNumberFormat="1" applyFont="1" applyBorder="1" applyAlignment="1">
      <alignment vertical="center" wrapText="1"/>
    </xf>
    <xf numFmtId="180" fontId="74" fillId="0" borderId="28" xfId="0" applyNumberFormat="1" applyFont="1" applyBorder="1" applyAlignment="1">
      <alignment vertical="center" wrapText="1"/>
    </xf>
    <xf numFmtId="180" fontId="80" fillId="14" borderId="52" xfId="0" applyNumberFormat="1" applyFont="1" applyFill="1" applyBorder="1" applyAlignment="1">
      <alignment horizontal="right" vertical="center" wrapText="1"/>
    </xf>
    <xf numFmtId="180" fontId="74" fillId="0" borderId="52" xfId="0" applyNumberFormat="1" applyFont="1" applyBorder="1" applyAlignment="1">
      <alignment horizontal="right" vertical="center" wrapText="1"/>
    </xf>
    <xf numFmtId="180" fontId="74" fillId="0" borderId="52" xfId="0" applyNumberFormat="1" applyFont="1" applyBorder="1" applyAlignment="1">
      <alignment vertical="center" wrapText="1"/>
    </xf>
    <xf numFmtId="180" fontId="74" fillId="0" borderId="41" xfId="0" applyNumberFormat="1" applyFont="1" applyBorder="1" applyAlignment="1">
      <alignment horizontal="right" vertical="center" wrapText="1"/>
    </xf>
    <xf numFmtId="180" fontId="74" fillId="0" borderId="41" xfId="0" applyNumberFormat="1" applyFont="1" applyBorder="1" applyAlignment="1">
      <alignment vertical="center" wrapText="1"/>
    </xf>
    <xf numFmtId="0" fontId="43" fillId="11" borderId="0" xfId="0" applyFont="1" applyFill="1" applyAlignment="1">
      <alignment vertical="center"/>
    </xf>
    <xf numFmtId="9" fontId="41" fillId="14" borderId="34" xfId="37" applyFont="1" applyFill="1" applyBorder="1" applyAlignment="1">
      <alignment vertical="center"/>
    </xf>
    <xf numFmtId="9" fontId="36" fillId="11" borderId="34" xfId="37" applyFont="1" applyFill="1" applyBorder="1" applyAlignment="1">
      <alignment vertical="center"/>
    </xf>
    <xf numFmtId="9" fontId="36" fillId="11" borderId="26" xfId="37" applyFont="1" applyFill="1" applyBorder="1" applyAlignment="1">
      <alignment vertical="center"/>
    </xf>
    <xf numFmtId="167" fontId="69" fillId="0" borderId="29" xfId="0" applyNumberFormat="1" applyFont="1" applyBorder="1" applyAlignment="1">
      <alignment horizontal="right" vertical="center" wrapText="1"/>
    </xf>
    <xf numFmtId="167" fontId="69" fillId="0" borderId="16" xfId="0" applyNumberFormat="1" applyFont="1" applyBorder="1" applyAlignment="1">
      <alignment horizontal="right" vertical="center" wrapText="1"/>
    </xf>
    <xf numFmtId="167" fontId="69" fillId="12" borderId="71" xfId="0" applyNumberFormat="1" applyFont="1" applyFill="1" applyBorder="1" applyAlignment="1">
      <alignment horizontal="right" vertical="center" wrapText="1"/>
    </xf>
    <xf numFmtId="167" fontId="53" fillId="12" borderId="41" xfId="0" applyNumberFormat="1" applyFont="1" applyFill="1" applyBorder="1" applyAlignment="1">
      <alignment horizontal="right" vertical="center" wrapText="1"/>
    </xf>
    <xf numFmtId="167" fontId="53" fillId="12" borderId="28" xfId="0" applyNumberFormat="1" applyFont="1" applyFill="1" applyBorder="1" applyAlignment="1">
      <alignment horizontal="right" vertical="center" wrapText="1"/>
    </xf>
    <xf numFmtId="167" fontId="69" fillId="12" borderId="41" xfId="0" applyNumberFormat="1" applyFont="1" applyFill="1" applyBorder="1" applyAlignment="1">
      <alignment horizontal="right" vertical="center" wrapText="1"/>
    </xf>
    <xf numFmtId="167" fontId="69" fillId="12" borderId="27" xfId="0" applyNumberFormat="1" applyFont="1" applyFill="1" applyBorder="1" applyAlignment="1">
      <alignment horizontal="right" vertical="center" wrapText="1"/>
    </xf>
    <xf numFmtId="0" fontId="72" fillId="11" borderId="0" xfId="0" applyFont="1" applyFill="1" applyAlignment="1">
      <alignment vertical="center"/>
    </xf>
    <xf numFmtId="3" fontId="41" fillId="11" borderId="69" xfId="0" applyNumberFormat="1" applyFont="1" applyFill="1" applyBorder="1" applyAlignment="1">
      <alignment vertical="center"/>
    </xf>
    <xf numFmtId="165" fontId="74" fillId="12" borderId="16" xfId="0" applyNumberFormat="1" applyFont="1" applyFill="1" applyBorder="1" applyAlignment="1">
      <alignment horizontal="left" vertical="center" wrapText="1"/>
    </xf>
    <xf numFmtId="9" fontId="74" fillId="12" borderId="0" xfId="37" applyFont="1" applyFill="1" applyAlignment="1">
      <alignment horizontal="right" vertical="center" wrapText="1"/>
    </xf>
    <xf numFmtId="9" fontId="74" fillId="12" borderId="0" xfId="37" applyFont="1" applyFill="1" applyBorder="1" applyAlignment="1">
      <alignment horizontal="right" vertical="center" wrapText="1"/>
    </xf>
    <xf numFmtId="165" fontId="80" fillId="12" borderId="30" xfId="0" applyNumberFormat="1" applyFont="1" applyFill="1" applyBorder="1" applyAlignment="1">
      <alignment horizontal="left" vertical="center" wrapText="1"/>
    </xf>
    <xf numFmtId="165" fontId="80" fillId="12" borderId="34" xfId="0" applyNumberFormat="1" applyFont="1" applyFill="1" applyBorder="1" applyAlignment="1">
      <alignment horizontal="right" vertical="center" wrapText="1"/>
    </xf>
    <xf numFmtId="9" fontId="80" fillId="12" borderId="26" xfId="37" applyFont="1" applyFill="1" applyBorder="1" applyAlignment="1">
      <alignment horizontal="right" vertical="center" wrapText="1"/>
    </xf>
    <xf numFmtId="165" fontId="74" fillId="12" borderId="53" xfId="0" applyNumberFormat="1" applyFont="1" applyFill="1" applyBorder="1" applyAlignment="1">
      <alignment horizontal="left" vertical="center" wrapText="1"/>
    </xf>
    <xf numFmtId="166" fontId="74" fillId="12" borderId="77" xfId="0" applyNumberFormat="1" applyFont="1" applyFill="1" applyBorder="1" applyAlignment="1">
      <alignment horizontal="right" vertical="center" wrapText="1"/>
    </xf>
    <xf numFmtId="9" fontId="74" fillId="12" borderId="51" xfId="37" applyFont="1" applyFill="1" applyBorder="1" applyAlignment="1">
      <alignment horizontal="right" vertical="center" wrapText="1"/>
    </xf>
    <xf numFmtId="166" fontId="80" fillId="12" borderId="34" xfId="0" applyNumberFormat="1" applyFont="1" applyFill="1" applyBorder="1" applyAlignment="1">
      <alignment horizontal="right" vertical="center" wrapText="1"/>
    </xf>
    <xf numFmtId="9" fontId="36" fillId="11" borderId="39" xfId="37" applyFont="1" applyFill="1" applyBorder="1" applyAlignment="1">
      <alignment vertical="center"/>
    </xf>
    <xf numFmtId="3" fontId="41" fillId="11" borderId="0" xfId="0" applyNumberFormat="1" applyFont="1" applyFill="1" applyAlignment="1">
      <alignment vertical="center"/>
    </xf>
    <xf numFmtId="9" fontId="41" fillId="11" borderId="0" xfId="37" applyFont="1" applyFill="1" applyBorder="1" applyAlignment="1">
      <alignment vertical="center"/>
    </xf>
    <xf numFmtId="0" fontId="80" fillId="14" borderId="73" xfId="0" applyFont="1" applyFill="1" applyBorder="1" applyAlignment="1">
      <alignment horizontal="right" vertical="center" wrapText="1"/>
    </xf>
    <xf numFmtId="165" fontId="80" fillId="0" borderId="73" xfId="0" applyNumberFormat="1" applyFont="1" applyBorder="1" applyAlignment="1">
      <alignment horizontal="right" vertical="center" wrapText="1"/>
    </xf>
    <xf numFmtId="168" fontId="80" fillId="0" borderId="73" xfId="0" applyNumberFormat="1" applyFont="1" applyBorder="1" applyAlignment="1">
      <alignment vertical="center" wrapText="1"/>
    </xf>
    <xf numFmtId="0" fontId="80" fillId="14" borderId="70" xfId="0" applyFont="1" applyFill="1" applyBorder="1" applyAlignment="1">
      <alignment horizontal="right" vertical="center" wrapText="1"/>
    </xf>
    <xf numFmtId="168" fontId="74" fillId="0" borderId="0" xfId="0" applyNumberFormat="1" applyFont="1" applyAlignment="1">
      <alignment vertical="center" wrapText="1"/>
    </xf>
    <xf numFmtId="0" fontId="80" fillId="0" borderId="68" xfId="0" applyFont="1" applyBorder="1" applyAlignment="1">
      <alignment horizontal="left" vertical="center" wrapText="1"/>
    </xf>
    <xf numFmtId="0" fontId="80" fillId="0" borderId="38" xfId="0" applyFont="1" applyBorder="1" applyAlignment="1">
      <alignment horizontal="left" vertical="center" wrapText="1"/>
    </xf>
    <xf numFmtId="0" fontId="80" fillId="14" borderId="69" xfId="0" applyFont="1" applyFill="1" applyBorder="1" applyAlignment="1">
      <alignment horizontal="right" vertical="center" wrapText="1"/>
    </xf>
    <xf numFmtId="0" fontId="80" fillId="14" borderId="52" xfId="0" applyFont="1" applyFill="1" applyBorder="1" applyAlignment="1">
      <alignment horizontal="right" vertical="center" wrapText="1"/>
    </xf>
    <xf numFmtId="165" fontId="80" fillId="0" borderId="69" xfId="0" applyNumberFormat="1" applyFont="1" applyBorder="1" applyAlignment="1">
      <alignment horizontal="right" vertical="center" wrapText="1"/>
    </xf>
    <xf numFmtId="165" fontId="80" fillId="0" borderId="38" xfId="0" applyNumberFormat="1" applyFont="1" applyBorder="1" applyAlignment="1">
      <alignment horizontal="right" vertical="center" wrapText="1"/>
    </xf>
    <xf numFmtId="168" fontId="80" fillId="0" borderId="38" xfId="0" applyNumberFormat="1" applyFont="1" applyBorder="1" applyAlignment="1">
      <alignment vertical="center" wrapText="1"/>
    </xf>
    <xf numFmtId="168" fontId="80" fillId="0" borderId="24" xfId="0" applyNumberFormat="1" applyFont="1" applyBorder="1" applyAlignment="1">
      <alignment vertical="center" wrapText="1"/>
    </xf>
    <xf numFmtId="168" fontId="80" fillId="0" borderId="69" xfId="0" applyNumberFormat="1" applyFont="1" applyBorder="1" applyAlignment="1">
      <alignment vertical="center" wrapText="1"/>
    </xf>
    <xf numFmtId="168" fontId="74" fillId="0" borderId="52" xfId="0" applyNumberFormat="1" applyFont="1" applyBorder="1" applyAlignment="1">
      <alignment vertical="center" wrapText="1"/>
    </xf>
    <xf numFmtId="168" fontId="80" fillId="2" borderId="24" xfId="0" applyNumberFormat="1" applyFont="1" applyFill="1" applyBorder="1" applyAlignment="1">
      <alignment vertical="center" wrapText="1"/>
    </xf>
    <xf numFmtId="166" fontId="80" fillId="0" borderId="73" xfId="0" applyNumberFormat="1" applyFont="1" applyBorder="1" applyAlignment="1">
      <alignment horizontal="right" vertical="center" wrapText="1"/>
    </xf>
    <xf numFmtId="166" fontId="80" fillId="0" borderId="39" xfId="0" applyNumberFormat="1" applyFont="1" applyBorder="1" applyAlignment="1">
      <alignment vertical="center" wrapText="1"/>
    </xf>
    <xf numFmtId="166" fontId="74" fillId="0" borderId="70" xfId="0" applyNumberFormat="1" applyFont="1" applyBorder="1" applyAlignment="1">
      <alignment horizontal="right" vertical="center" wrapText="1"/>
    </xf>
    <xf numFmtId="166" fontId="74" fillId="0" borderId="28" xfId="0" applyNumberFormat="1" applyFont="1" applyBorder="1" applyAlignment="1">
      <alignment vertical="center" wrapText="1"/>
    </xf>
    <xf numFmtId="166" fontId="74" fillId="0" borderId="0" xfId="0" applyNumberFormat="1" applyFont="1" applyAlignment="1">
      <alignment vertical="center" wrapText="1"/>
    </xf>
    <xf numFmtId="166" fontId="80" fillId="0" borderId="69" xfId="0" applyNumberFormat="1" applyFont="1" applyBorder="1" applyAlignment="1">
      <alignment horizontal="right" vertical="center" wrapText="1"/>
    </xf>
    <xf numFmtId="166" fontId="74" fillId="0" borderId="52" xfId="0" applyNumberFormat="1" applyFont="1" applyBorder="1" applyAlignment="1">
      <alignment horizontal="right" vertical="center" wrapText="1"/>
    </xf>
    <xf numFmtId="166" fontId="80" fillId="0" borderId="38" xfId="0" applyNumberFormat="1" applyFont="1" applyBorder="1" applyAlignment="1">
      <alignment vertical="center" wrapText="1"/>
    </xf>
    <xf numFmtId="166" fontId="74" fillId="0" borderId="15" xfId="0" applyNumberFormat="1" applyFont="1" applyBorder="1" applyAlignment="1">
      <alignment vertical="center" wrapText="1"/>
    </xf>
    <xf numFmtId="166" fontId="80" fillId="0" borderId="24" xfId="0" applyNumberFormat="1" applyFont="1" applyBorder="1" applyAlignment="1">
      <alignment vertical="center" wrapText="1"/>
    </xf>
    <xf numFmtId="166" fontId="74" fillId="2" borderId="24" xfId="0" applyNumberFormat="1" applyFont="1" applyFill="1" applyBorder="1" applyAlignment="1">
      <alignment vertical="center" wrapText="1"/>
    </xf>
    <xf numFmtId="2" fontId="80" fillId="14" borderId="70" xfId="0" applyNumberFormat="1" applyFont="1" applyFill="1" applyBorder="1" applyAlignment="1">
      <alignment horizontal="right" vertical="center" wrapText="1"/>
    </xf>
    <xf numFmtId="2" fontId="80" fillId="14" borderId="69" xfId="0" applyNumberFormat="1" applyFont="1" applyFill="1" applyBorder="1" applyAlignment="1">
      <alignment horizontal="right" vertical="center" wrapText="1"/>
    </xf>
    <xf numFmtId="166" fontId="80" fillId="0" borderId="71" xfId="0" applyNumberFormat="1" applyFont="1" applyBorder="1" applyAlignment="1">
      <alignment vertical="center" wrapText="1"/>
    </xf>
    <xf numFmtId="2" fontId="80" fillId="14" borderId="52" xfId="0" applyNumberFormat="1" applyFont="1" applyFill="1" applyBorder="1" applyAlignment="1">
      <alignment horizontal="right" vertical="center" wrapText="1"/>
    </xf>
    <xf numFmtId="166" fontId="74" fillId="0" borderId="41" xfId="0" applyNumberFormat="1" applyFont="1" applyBorder="1" applyAlignment="1">
      <alignment horizontal="right" vertical="center" wrapText="1"/>
    </xf>
    <xf numFmtId="166" fontId="74" fillId="0" borderId="41" xfId="0" applyNumberFormat="1" applyFont="1" applyBorder="1" applyAlignment="1">
      <alignment vertical="center" wrapText="1"/>
    </xf>
    <xf numFmtId="2" fontId="80" fillId="14" borderId="73" xfId="0" applyNumberFormat="1" applyFont="1" applyFill="1" applyBorder="1" applyAlignment="1">
      <alignment horizontal="right" vertical="center" wrapText="1"/>
    </xf>
    <xf numFmtId="0" fontId="72" fillId="11" borderId="0" xfId="0" applyFont="1" applyFill="1" applyAlignment="1">
      <alignment vertical="top"/>
    </xf>
    <xf numFmtId="2" fontId="74" fillId="0" borderId="70" xfId="0" applyNumberFormat="1" applyFont="1" applyBorder="1" applyAlignment="1">
      <alignment horizontal="right" vertical="center" wrapText="1"/>
    </xf>
    <xf numFmtId="2" fontId="74" fillId="0" borderId="70" xfId="0" applyNumberFormat="1" applyFont="1" applyBorder="1" applyAlignment="1">
      <alignment vertical="center" wrapText="1"/>
    </xf>
    <xf numFmtId="2" fontId="80" fillId="0" borderId="69" xfId="0" applyNumberFormat="1" applyFont="1" applyBorder="1" applyAlignment="1">
      <alignment horizontal="right" vertical="center" wrapText="1"/>
    </xf>
    <xf numFmtId="2" fontId="80" fillId="0" borderId="69" xfId="0" applyNumberFormat="1" applyFont="1" applyBorder="1" applyAlignment="1">
      <alignment vertical="center" wrapText="1"/>
    </xf>
    <xf numFmtId="2" fontId="80" fillId="0" borderId="71" xfId="0" applyNumberFormat="1" applyFont="1" applyBorder="1" applyAlignment="1">
      <alignment vertical="center" wrapText="1"/>
    </xf>
    <xf numFmtId="2" fontId="74" fillId="0" borderId="28" xfId="0" applyNumberFormat="1" applyFont="1" applyBorder="1" applyAlignment="1">
      <alignment vertical="center" wrapText="1"/>
    </xf>
    <xf numFmtId="2" fontId="74" fillId="0" borderId="52" xfId="0" applyNumberFormat="1" applyFont="1" applyBorder="1" applyAlignment="1">
      <alignment horizontal="right" vertical="center" wrapText="1"/>
    </xf>
    <xf numFmtId="2" fontId="74" fillId="0" borderId="52" xfId="0" applyNumberFormat="1" applyFont="1" applyBorder="1" applyAlignment="1">
      <alignment vertical="center" wrapText="1"/>
    </xf>
    <xf numFmtId="2" fontId="74" fillId="0" borderId="41" xfId="0" applyNumberFormat="1" applyFont="1" applyBorder="1" applyAlignment="1">
      <alignment horizontal="right" vertical="center" wrapText="1"/>
    </xf>
    <xf numFmtId="2" fontId="74" fillId="0" borderId="41" xfId="0" applyNumberFormat="1" applyFont="1" applyBorder="1" applyAlignment="1">
      <alignment vertical="center" wrapText="1"/>
    </xf>
    <xf numFmtId="2" fontId="80" fillId="0" borderId="73" xfId="0" applyNumberFormat="1" applyFont="1" applyBorder="1" applyAlignment="1">
      <alignment horizontal="right" vertical="center" wrapText="1"/>
    </xf>
    <xf numFmtId="2" fontId="80" fillId="0" borderId="73" xfId="0" applyNumberFormat="1" applyFont="1" applyBorder="1" applyAlignment="1">
      <alignment vertical="center" wrapText="1"/>
    </xf>
    <xf numFmtId="2" fontId="80" fillId="0" borderId="39" xfId="0" applyNumberFormat="1" applyFont="1" applyBorder="1" applyAlignment="1">
      <alignment vertical="center" wrapText="1"/>
    </xf>
    <xf numFmtId="3" fontId="80" fillId="14" borderId="70" xfId="0" applyNumberFormat="1" applyFont="1" applyFill="1" applyBorder="1" applyAlignment="1">
      <alignment horizontal="right" vertical="center" wrapText="1"/>
    </xf>
    <xf numFmtId="3" fontId="74" fillId="0" borderId="70" xfId="0" applyNumberFormat="1" applyFont="1" applyBorder="1" applyAlignment="1">
      <alignment horizontal="right" vertical="center" wrapText="1"/>
    </xf>
    <xf numFmtId="3" fontId="74" fillId="0" borderId="70" xfId="0" applyNumberFormat="1" applyFont="1" applyBorder="1" applyAlignment="1">
      <alignment vertical="center" wrapText="1"/>
    </xf>
    <xf numFmtId="3" fontId="80" fillId="0" borderId="69" xfId="0" applyNumberFormat="1" applyFont="1" applyBorder="1" applyAlignment="1">
      <alignment horizontal="right" vertical="center" wrapText="1"/>
    </xf>
    <xf numFmtId="3" fontId="80" fillId="0" borderId="69" xfId="0" applyNumberFormat="1" applyFont="1" applyBorder="1" applyAlignment="1">
      <alignment vertical="center" wrapText="1"/>
    </xf>
    <xf numFmtId="3" fontId="80" fillId="0" borderId="71" xfId="0" applyNumberFormat="1" applyFont="1" applyBorder="1" applyAlignment="1">
      <alignment vertical="center" wrapText="1"/>
    </xf>
    <xf numFmtId="3" fontId="74" fillId="0" borderId="28" xfId="0" applyNumberFormat="1" applyFont="1" applyBorder="1" applyAlignment="1">
      <alignment vertical="center" wrapText="1"/>
    </xf>
    <xf numFmtId="3" fontId="80" fillId="14" borderId="52" xfId="0" applyNumberFormat="1" applyFont="1" applyFill="1" applyBorder="1" applyAlignment="1">
      <alignment horizontal="right" vertical="center" wrapText="1"/>
    </xf>
    <xf numFmtId="3" fontId="74" fillId="0" borderId="52" xfId="0" applyNumberFormat="1" applyFont="1" applyBorder="1" applyAlignment="1">
      <alignment horizontal="right" vertical="center" wrapText="1"/>
    </xf>
    <xf numFmtId="3" fontId="74" fillId="0" borderId="52" xfId="0" applyNumberFormat="1" applyFont="1" applyBorder="1" applyAlignment="1">
      <alignment vertical="center" wrapText="1"/>
    </xf>
    <xf numFmtId="3" fontId="74" fillId="0" borderId="41" xfId="0" applyNumberFormat="1" applyFont="1" applyBorder="1" applyAlignment="1">
      <alignment horizontal="right" vertical="center" wrapText="1"/>
    </xf>
    <xf numFmtId="3" fontId="74" fillId="0" borderId="41" xfId="0" applyNumberFormat="1" applyFont="1" applyBorder="1" applyAlignment="1">
      <alignment vertical="center" wrapText="1"/>
    </xf>
    <xf numFmtId="3" fontId="80" fillId="14" borderId="73" xfId="0" applyNumberFormat="1" applyFont="1" applyFill="1" applyBorder="1" applyAlignment="1">
      <alignment horizontal="right" vertical="center" wrapText="1"/>
    </xf>
    <xf numFmtId="3" fontId="80" fillId="0" borderId="73" xfId="0" applyNumberFormat="1" applyFont="1" applyBorder="1" applyAlignment="1">
      <alignment horizontal="right" vertical="center" wrapText="1"/>
    </xf>
    <xf numFmtId="3" fontId="80" fillId="0" borderId="73" xfId="0" applyNumberFormat="1" applyFont="1" applyBorder="1" applyAlignment="1">
      <alignment vertical="center" wrapText="1"/>
    </xf>
    <xf numFmtId="3" fontId="80" fillId="0" borderId="39" xfId="0" applyNumberFormat="1" applyFont="1" applyBorder="1" applyAlignment="1">
      <alignment vertical="center" wrapText="1"/>
    </xf>
    <xf numFmtId="0" fontId="129" fillId="11" borderId="0" xfId="0" applyFont="1" applyFill="1" applyAlignment="1">
      <alignment vertical="top"/>
    </xf>
    <xf numFmtId="0" fontId="74" fillId="11" borderId="0" xfId="0" applyFont="1" applyFill="1" applyAlignment="1">
      <alignment horizontal="left" vertical="top" wrapText="1"/>
    </xf>
    <xf numFmtId="0" fontId="63" fillId="11" borderId="0" xfId="36" applyFont="1" applyFill="1" applyAlignment="1">
      <alignment horizontal="left" vertical="top" wrapText="1"/>
    </xf>
    <xf numFmtId="0" fontId="64" fillId="11" borderId="0" xfId="0" applyFont="1" applyFill="1"/>
    <xf numFmtId="0" fontId="86" fillId="11" borderId="0" xfId="0" applyFont="1" applyFill="1" applyAlignment="1">
      <alignment horizontal="left" wrapText="1"/>
    </xf>
    <xf numFmtId="0" fontId="73" fillId="11" borderId="0" xfId="0" applyFont="1" applyFill="1" applyAlignment="1">
      <alignment horizontal="left" wrapText="1"/>
    </xf>
    <xf numFmtId="0" fontId="49" fillId="11" borderId="0" xfId="36" applyFont="1" applyFill="1" applyAlignment="1">
      <alignment horizontal="left" vertical="top"/>
    </xf>
    <xf numFmtId="0" fontId="48" fillId="11" borderId="0" xfId="0" applyFont="1" applyFill="1" applyAlignment="1">
      <alignment horizontal="right"/>
    </xf>
    <xf numFmtId="0" fontId="132" fillId="11" borderId="0" xfId="0" applyFont="1" applyFill="1" applyAlignment="1">
      <alignment vertical="top"/>
    </xf>
    <xf numFmtId="0" fontId="38" fillId="11" borderId="0" xfId="0" applyFont="1" applyFill="1" applyAlignment="1">
      <alignment vertical="top" wrapText="1"/>
    </xf>
    <xf numFmtId="0" fontId="51" fillId="11" borderId="0" xfId="36" applyFill="1"/>
    <xf numFmtId="0" fontId="51" fillId="11" borderId="0" xfId="36" applyFill="1" applyBorder="1"/>
    <xf numFmtId="0" fontId="37" fillId="11" borderId="0" xfId="0" applyFont="1" applyFill="1" applyAlignment="1">
      <alignment horizontal="right"/>
    </xf>
    <xf numFmtId="0" fontId="131" fillId="0" borderId="0" xfId="0" applyFont="1" applyAlignment="1">
      <alignment vertical="top"/>
    </xf>
    <xf numFmtId="0" fontId="132" fillId="11" borderId="0" xfId="0" applyFont="1" applyFill="1" applyAlignment="1">
      <alignment horizontal="left" vertical="top"/>
    </xf>
    <xf numFmtId="0" fontId="76" fillId="11" borderId="0" xfId="0" applyFont="1" applyFill="1"/>
    <xf numFmtId="0" fontId="84" fillId="11" borderId="0" xfId="0" applyFont="1" applyFill="1" applyAlignment="1">
      <alignment horizontal="center" vertical="center" wrapText="1"/>
    </xf>
    <xf numFmtId="167" fontId="112" fillId="11" borderId="0" xfId="0" applyNumberFormat="1" applyFont="1" applyFill="1" applyAlignment="1">
      <alignment horizontal="right" vertical="center" wrapText="1"/>
    </xf>
    <xf numFmtId="0" fontId="112" fillId="11" borderId="0" xfId="0" applyFont="1" applyFill="1" applyAlignment="1">
      <alignment horizontal="right" vertical="center" wrapText="1"/>
    </xf>
    <xf numFmtId="0" fontId="92" fillId="11" borderId="0" xfId="0" applyFont="1" applyFill="1" applyAlignment="1">
      <alignment horizontal="left" vertical="center" wrapText="1"/>
    </xf>
    <xf numFmtId="0" fontId="135" fillId="11" borderId="0" xfId="0" applyFont="1" applyFill="1" applyAlignment="1">
      <alignment horizontal="right" vertical="center" wrapText="1"/>
    </xf>
    <xf numFmtId="167" fontId="135" fillId="11" borderId="0" xfId="0" applyNumberFormat="1" applyFont="1" applyFill="1" applyAlignment="1">
      <alignment horizontal="right" vertical="center" wrapText="1"/>
    </xf>
    <xf numFmtId="0" fontId="74" fillId="11" borderId="0" xfId="0" applyFont="1" applyFill="1" applyAlignment="1">
      <alignment horizontal="left" vertical="center" wrapText="1"/>
    </xf>
    <xf numFmtId="0" fontId="80" fillId="11" borderId="0" xfId="0" applyFont="1" applyFill="1" applyAlignment="1">
      <alignment horizontal="left" vertical="center" wrapText="1"/>
    </xf>
    <xf numFmtId="0" fontId="96" fillId="0" borderId="0" xfId="0" applyFont="1" applyAlignment="1">
      <alignment vertical="top"/>
    </xf>
    <xf numFmtId="0" fontId="74" fillId="12" borderId="0" xfId="0" applyFont="1" applyFill="1" applyAlignment="1">
      <alignment vertical="top" wrapText="1"/>
    </xf>
    <xf numFmtId="0" fontId="54" fillId="11" borderId="0" xfId="0" applyFont="1" applyFill="1" applyAlignment="1">
      <alignment horizontal="center" wrapText="1"/>
    </xf>
    <xf numFmtId="0" fontId="74" fillId="11" borderId="0" xfId="0" applyFont="1" applyFill="1" applyAlignment="1">
      <alignment vertical="center" wrapText="1"/>
    </xf>
    <xf numFmtId="0" fontId="54" fillId="11" borderId="0" xfId="0" applyFont="1" applyFill="1" applyAlignment="1">
      <alignment horizontal="center" textRotation="90" wrapText="1"/>
    </xf>
    <xf numFmtId="167" fontId="112" fillId="11" borderId="0" xfId="0" applyNumberFormat="1" applyFont="1" applyFill="1" applyAlignment="1">
      <alignment horizontal="left" vertical="center"/>
    </xf>
    <xf numFmtId="0" fontId="137" fillId="11" borderId="0" xfId="0" applyFont="1" applyFill="1" applyAlignment="1">
      <alignment horizontal="center" vertical="center"/>
    </xf>
    <xf numFmtId="0" fontId="138" fillId="11" borderId="0" xfId="0" applyFont="1" applyFill="1" applyAlignment="1">
      <alignment horizontal="center" vertical="center"/>
    </xf>
    <xf numFmtId="0" fontId="139" fillId="11" borderId="0" xfId="0" applyFont="1" applyFill="1" applyAlignment="1">
      <alignment horizontal="center" vertical="center"/>
    </xf>
    <xf numFmtId="0" fontId="112" fillId="11" borderId="16" xfId="0" applyFont="1" applyFill="1" applyBorder="1" applyAlignment="1">
      <alignment horizontal="right" vertical="center" wrapText="1"/>
    </xf>
    <xf numFmtId="0" fontId="66" fillId="11" borderId="32" xfId="0" applyFont="1" applyFill="1" applyBorder="1" applyAlignment="1">
      <alignment vertical="center"/>
    </xf>
    <xf numFmtId="167" fontId="112" fillId="11" borderId="0" xfId="0" applyNumberFormat="1" applyFont="1" applyFill="1" applyAlignment="1">
      <alignment vertical="center" wrapText="1"/>
    </xf>
    <xf numFmtId="0" fontId="74" fillId="11" borderId="0" xfId="0" applyFont="1" applyFill="1" applyAlignment="1">
      <alignment vertical="top" wrapText="1"/>
    </xf>
    <xf numFmtId="0" fontId="69" fillId="11" borderId="0" xfId="0" applyFont="1" applyFill="1" applyAlignment="1">
      <alignment vertical="top" wrapText="1"/>
    </xf>
    <xf numFmtId="0" fontId="69" fillId="11" borderId="0" xfId="0" applyFont="1" applyFill="1" applyAlignment="1">
      <alignment vertical="top"/>
    </xf>
    <xf numFmtId="0" fontId="74" fillId="12" borderId="38" xfId="0" applyFont="1" applyFill="1" applyBorder="1" applyAlignment="1">
      <alignment vertical="top" wrapText="1"/>
    </xf>
    <xf numFmtId="0" fontId="69" fillId="12" borderId="27" xfId="0" applyFont="1" applyFill="1" applyBorder="1" applyAlignment="1">
      <alignment vertical="top"/>
    </xf>
    <xf numFmtId="0" fontId="69" fillId="12" borderId="24" xfId="0" applyFont="1" applyFill="1" applyBorder="1" applyAlignment="1">
      <alignment vertical="top" wrapText="1"/>
    </xf>
    <xf numFmtId="0" fontId="54" fillId="12" borderId="24" xfId="0" applyFont="1" applyFill="1" applyBorder="1" applyAlignment="1">
      <alignment horizontal="left" wrapText="1"/>
    </xf>
    <xf numFmtId="49" fontId="69" fillId="12" borderId="41" xfId="0" applyNumberFormat="1" applyFont="1" applyFill="1" applyBorder="1" applyAlignment="1">
      <alignment horizontal="right" vertical="top"/>
    </xf>
    <xf numFmtId="0" fontId="69" fillId="12" borderId="41" xfId="0" applyFont="1" applyFill="1" applyBorder="1" applyAlignment="1">
      <alignment vertical="top"/>
    </xf>
    <xf numFmtId="0" fontId="69" fillId="12" borderId="28" xfId="0" applyFont="1" applyFill="1" applyBorder="1" applyAlignment="1">
      <alignment vertical="top"/>
    </xf>
    <xf numFmtId="0" fontId="54" fillId="11" borderId="17" xfId="0" applyFont="1" applyFill="1" applyBorder="1" applyAlignment="1">
      <alignment horizontal="center" vertical="center" wrapText="1"/>
    </xf>
    <xf numFmtId="167" fontId="112" fillId="11" borderId="17" xfId="0" applyNumberFormat="1" applyFont="1" applyFill="1" applyBorder="1" applyAlignment="1">
      <alignment horizontal="center" vertical="center" wrapText="1"/>
    </xf>
    <xf numFmtId="0" fontId="73" fillId="11" borderId="17" xfId="0" applyFont="1" applyFill="1" applyBorder="1" applyAlignment="1">
      <alignment horizontal="center" vertical="center" wrapText="1"/>
    </xf>
    <xf numFmtId="0" fontId="53" fillId="11" borderId="17" xfId="0" applyFont="1" applyFill="1" applyBorder="1" applyAlignment="1">
      <alignment horizontal="center" vertical="center" wrapText="1"/>
    </xf>
    <xf numFmtId="0" fontId="88" fillId="11" borderId="17" xfId="0" applyFont="1" applyFill="1" applyBorder="1" applyAlignment="1">
      <alignment horizontal="center" vertical="center" wrapText="1"/>
    </xf>
    <xf numFmtId="0" fontId="36" fillId="12" borderId="26" xfId="0" applyFont="1" applyFill="1" applyBorder="1" applyAlignment="1">
      <alignment horizontal="right"/>
    </xf>
    <xf numFmtId="167" fontId="74" fillId="0" borderId="71" xfId="0" applyNumberFormat="1" applyFont="1" applyBorder="1" applyAlignment="1">
      <alignment horizontal="right" vertical="center" wrapText="1"/>
    </xf>
    <xf numFmtId="167" fontId="74" fillId="0" borderId="41" xfId="0" applyNumberFormat="1" applyFont="1" applyBorder="1" applyAlignment="1">
      <alignment horizontal="right" vertical="center" wrapText="1"/>
    </xf>
    <xf numFmtId="167" fontId="74" fillId="0" borderId="51" xfId="0" applyNumberFormat="1" applyFont="1" applyBorder="1" applyAlignment="1">
      <alignment horizontal="right" vertical="center" wrapText="1"/>
    </xf>
    <xf numFmtId="0" fontId="36" fillId="11" borderId="0" xfId="0" applyFont="1" applyFill="1" applyAlignment="1">
      <alignment horizontal="right"/>
    </xf>
    <xf numFmtId="167" fontId="74" fillId="11" borderId="0" xfId="0" applyNumberFormat="1" applyFont="1" applyFill="1" applyAlignment="1">
      <alignment horizontal="right" vertical="center" wrapText="1"/>
    </xf>
    <xf numFmtId="0" fontId="122" fillId="11" borderId="0" xfId="0" applyFont="1" applyFill="1" applyAlignment="1">
      <alignment horizontal="right"/>
    </xf>
    <xf numFmtId="9" fontId="41" fillId="11" borderId="71" xfId="37" applyFont="1" applyFill="1" applyBorder="1" applyAlignment="1">
      <alignment vertical="center"/>
    </xf>
    <xf numFmtId="9" fontId="41" fillId="11" borderId="39" xfId="37" applyFont="1" applyFill="1" applyBorder="1" applyAlignment="1">
      <alignment vertical="center"/>
    </xf>
    <xf numFmtId="0" fontId="141" fillId="0" borderId="0" xfId="0" applyFont="1" applyAlignment="1">
      <alignment horizontal="right" wrapText="1"/>
    </xf>
    <xf numFmtId="0" fontId="142" fillId="0" borderId="0" xfId="0" applyFont="1"/>
    <xf numFmtId="0" fontId="142" fillId="0" borderId="0" xfId="0" applyFont="1" applyAlignment="1">
      <alignment wrapText="1"/>
    </xf>
    <xf numFmtId="10" fontId="142" fillId="0" borderId="0" xfId="0" applyNumberFormat="1" applyFont="1" applyAlignment="1">
      <alignment wrapText="1"/>
    </xf>
    <xf numFmtId="0" fontId="143" fillId="0" borderId="0" xfId="0" applyFont="1"/>
    <xf numFmtId="3" fontId="142" fillId="0" borderId="0" xfId="0" applyNumberFormat="1" applyFont="1"/>
    <xf numFmtId="0" fontId="144" fillId="0" borderId="0" xfId="0" applyFont="1"/>
    <xf numFmtId="3" fontId="144" fillId="0" borderId="0" xfId="0" applyNumberFormat="1" applyFont="1"/>
    <xf numFmtId="9" fontId="74" fillId="0" borderId="69" xfId="0" applyNumberFormat="1" applyFont="1" applyBorder="1" applyAlignment="1">
      <alignment horizontal="right" vertical="center" wrapText="1"/>
    </xf>
    <xf numFmtId="9" fontId="74" fillId="0" borderId="0" xfId="0" applyNumberFormat="1" applyFont="1" applyAlignment="1">
      <alignment horizontal="right" vertical="center" wrapText="1"/>
    </xf>
    <xf numFmtId="10" fontId="74" fillId="0" borderId="70" xfId="0" applyNumberFormat="1" applyFont="1" applyBorder="1" applyAlignment="1">
      <alignment horizontal="right" vertical="center" wrapText="1"/>
    </xf>
    <xf numFmtId="10" fontId="48" fillId="0" borderId="0" xfId="0" applyNumberFormat="1" applyFont="1"/>
    <xf numFmtId="4" fontId="39" fillId="0" borderId="0" xfId="0" applyNumberFormat="1" applyFont="1" applyAlignment="1">
      <alignment vertical="center"/>
    </xf>
    <xf numFmtId="181" fontId="145" fillId="11" borderId="33" xfId="38" applyNumberFormat="1" applyFont="1" applyFill="1" applyBorder="1" applyAlignment="1">
      <alignment vertical="center"/>
    </xf>
    <xf numFmtId="2" fontId="48" fillId="0" borderId="0" xfId="0" applyNumberFormat="1" applyFont="1"/>
    <xf numFmtId="167" fontId="48" fillId="0" borderId="0" xfId="0" applyNumberFormat="1" applyFont="1"/>
    <xf numFmtId="10" fontId="74" fillId="0" borderId="0" xfId="37" applyNumberFormat="1" applyFont="1" applyFill="1" applyAlignment="1">
      <alignment horizontal="right" vertical="center" wrapText="1"/>
    </xf>
    <xf numFmtId="0" fontId="48" fillId="0" borderId="0" xfId="0" applyFont="1" applyAlignment="1">
      <alignment horizontal="center"/>
    </xf>
    <xf numFmtId="9" fontId="36" fillId="0" borderId="32" xfId="37" applyFont="1" applyFill="1" applyBorder="1" applyAlignment="1">
      <alignment horizontal="right"/>
    </xf>
    <xf numFmtId="9" fontId="36" fillId="0" borderId="27" xfId="37" applyFont="1" applyFill="1" applyBorder="1" applyAlignment="1">
      <alignment horizontal="right"/>
    </xf>
    <xf numFmtId="9" fontId="36" fillId="0" borderId="31" xfId="37" applyFont="1" applyFill="1" applyBorder="1" applyAlignment="1">
      <alignment horizontal="right"/>
    </xf>
    <xf numFmtId="9" fontId="36" fillId="0" borderId="25" xfId="37" applyFont="1" applyFill="1" applyBorder="1" applyAlignment="1">
      <alignment horizontal="right"/>
    </xf>
    <xf numFmtId="10" fontId="36" fillId="0" borderId="27" xfId="0" applyNumberFormat="1" applyFont="1" applyBorder="1" applyAlignment="1">
      <alignment horizontal="right"/>
    </xf>
    <xf numFmtId="0" fontId="54" fillId="11" borderId="0" xfId="0" applyFont="1" applyFill="1" applyAlignment="1">
      <alignment horizontal="right" vertical="center" wrapText="1"/>
    </xf>
    <xf numFmtId="0" fontId="56" fillId="11" borderId="15" xfId="0" applyFont="1" applyFill="1" applyBorder="1" applyAlignment="1">
      <alignment vertical="center"/>
    </xf>
    <xf numFmtId="9" fontId="69" fillId="11" borderId="32" xfId="37" applyFont="1" applyFill="1" applyBorder="1" applyAlignment="1">
      <alignment vertical="center"/>
    </xf>
    <xf numFmtId="181" fontId="80" fillId="0" borderId="17" xfId="0" applyNumberFormat="1" applyFont="1" applyBorder="1" applyAlignment="1">
      <alignment horizontal="right" vertical="center" wrapText="1"/>
    </xf>
    <xf numFmtId="9" fontId="36" fillId="11" borderId="68" xfId="38" applyNumberFormat="1" applyFont="1" applyFill="1" applyBorder="1" applyAlignment="1">
      <alignment vertical="center"/>
    </xf>
    <xf numFmtId="9" fontId="36" fillId="11" borderId="0" xfId="38" applyNumberFormat="1" applyFont="1" applyFill="1" applyBorder="1" applyAlignment="1">
      <alignment vertical="center"/>
    </xf>
    <xf numFmtId="9" fontId="36" fillId="11" borderId="15" xfId="38" applyNumberFormat="1" applyFont="1" applyFill="1" applyBorder="1" applyAlignment="1">
      <alignment vertical="center"/>
    </xf>
    <xf numFmtId="9" fontId="36" fillId="11" borderId="41" xfId="37" applyFont="1" applyFill="1" applyBorder="1" applyAlignment="1">
      <alignment horizontal="right" vertical="center"/>
    </xf>
    <xf numFmtId="178" fontId="36" fillId="11" borderId="41" xfId="37" applyNumberFormat="1" applyFont="1" applyFill="1" applyBorder="1" applyAlignment="1">
      <alignment vertical="center"/>
    </xf>
    <xf numFmtId="4" fontId="39" fillId="0" borderId="15" xfId="0" applyNumberFormat="1" applyFont="1" applyBorder="1" applyAlignment="1">
      <alignment vertical="center"/>
    </xf>
    <xf numFmtId="10" fontId="73" fillId="0" borderId="0" xfId="0" applyNumberFormat="1" applyFont="1" applyAlignment="1">
      <alignment horizontal="left" vertical="center" wrapText="1"/>
    </xf>
    <xf numFmtId="179" fontId="36" fillId="12" borderId="0" xfId="0" applyNumberFormat="1" applyFont="1" applyFill="1" applyAlignment="1">
      <alignment vertical="center"/>
    </xf>
    <xf numFmtId="179" fontId="36" fillId="12" borderId="15" xfId="0" applyNumberFormat="1" applyFont="1" applyFill="1" applyBorder="1" applyAlignment="1">
      <alignment vertical="center"/>
    </xf>
    <xf numFmtId="0" fontId="67" fillId="0" borderId="0" xfId="0" applyFont="1" applyAlignment="1">
      <alignment vertical="center"/>
    </xf>
    <xf numFmtId="0" fontId="147" fillId="11" borderId="0" xfId="0" applyFont="1" applyFill="1"/>
    <xf numFmtId="182" fontId="48" fillId="0" borderId="0" xfId="0" applyNumberFormat="1" applyFont="1"/>
    <xf numFmtId="181" fontId="69" fillId="11" borderId="24" xfId="41" applyNumberFormat="1" applyFont="1" applyFill="1" applyBorder="1" applyAlignment="1">
      <alignment vertical="center"/>
    </xf>
    <xf numFmtId="181" fontId="69" fillId="11" borderId="17" xfId="41" applyNumberFormat="1" applyFont="1" applyFill="1" applyBorder="1" applyAlignment="1">
      <alignment vertical="center"/>
    </xf>
    <xf numFmtId="181" fontId="69" fillId="14" borderId="17" xfId="41" applyNumberFormat="1" applyFont="1" applyFill="1" applyBorder="1" applyAlignment="1">
      <alignment vertical="center"/>
    </xf>
    <xf numFmtId="179" fontId="69" fillId="12" borderId="32" xfId="0" applyNumberFormat="1" applyFont="1" applyFill="1" applyBorder="1" applyAlignment="1">
      <alignment vertical="center"/>
    </xf>
    <xf numFmtId="179" fontId="53" fillId="11" borderId="25" xfId="0" applyNumberFormat="1" applyFont="1" applyFill="1" applyBorder="1" applyAlignment="1">
      <alignment vertical="center"/>
    </xf>
    <xf numFmtId="179" fontId="53" fillId="11" borderId="27" xfId="0" applyNumberFormat="1" applyFont="1" applyFill="1" applyBorder="1" applyAlignment="1">
      <alignment vertical="center"/>
    </xf>
    <xf numFmtId="0" fontId="48" fillId="11" borderId="0" xfId="0" applyFont="1" applyFill="1" applyAlignment="1">
      <alignment horizontal="center"/>
    </xf>
    <xf numFmtId="0" fontId="142" fillId="11" borderId="0" xfId="0" applyFont="1" applyFill="1"/>
    <xf numFmtId="0" fontId="144" fillId="11" borderId="0" xfId="0" applyFont="1" applyFill="1"/>
    <xf numFmtId="0" fontId="52" fillId="11" borderId="0" xfId="0" applyFont="1" applyFill="1" applyAlignment="1">
      <alignment wrapText="1"/>
    </xf>
    <xf numFmtId="183" fontId="79" fillId="0" borderId="0" xfId="0" applyNumberFormat="1" applyFont="1" applyAlignment="1">
      <alignment horizontal="left" vertical="center" wrapText="1"/>
    </xf>
    <xf numFmtId="0" fontId="33" fillId="0" borderId="0" xfId="0" applyFont="1" applyAlignment="1">
      <alignment vertical="center" wrapText="1"/>
    </xf>
    <xf numFmtId="180" fontId="80" fillId="14" borderId="33" xfId="0" applyNumberFormat="1" applyFont="1" applyFill="1" applyBorder="1" applyAlignment="1">
      <alignment horizontal="right" vertical="center" wrapText="1"/>
    </xf>
    <xf numFmtId="180" fontId="74" fillId="0" borderId="33" xfId="0" applyNumberFormat="1" applyFont="1" applyBorder="1" applyAlignment="1">
      <alignment horizontal="right" vertical="center" wrapText="1"/>
    </xf>
    <xf numFmtId="180" fontId="74" fillId="0" borderId="33" xfId="0" applyNumberFormat="1" applyFont="1" applyBorder="1" applyAlignment="1">
      <alignment vertical="center" wrapText="1"/>
    </xf>
    <xf numFmtId="180" fontId="74" fillId="0" borderId="25" xfId="0" applyNumberFormat="1" applyFont="1" applyBorder="1" applyAlignment="1">
      <alignment vertical="center" wrapText="1"/>
    </xf>
    <xf numFmtId="180" fontId="69" fillId="0" borderId="73" xfId="0" applyNumberFormat="1" applyFont="1" applyBorder="1" applyAlignment="1">
      <alignment horizontal="right" vertical="center" wrapText="1"/>
    </xf>
    <xf numFmtId="0" fontId="53" fillId="0" borderId="32" xfId="0" applyFont="1" applyBorder="1" applyAlignment="1">
      <alignment vertical="center" wrapText="1"/>
    </xf>
    <xf numFmtId="0" fontId="53" fillId="0" borderId="32" xfId="0" applyFont="1" applyBorder="1" applyAlignment="1">
      <alignment vertical="center"/>
    </xf>
    <xf numFmtId="4" fontId="36" fillId="11" borderId="17" xfId="0" applyNumberFormat="1" applyFont="1" applyFill="1" applyBorder="1" applyAlignment="1">
      <alignment horizontal="right" vertical="center"/>
    </xf>
    <xf numFmtId="4" fontId="36" fillId="11" borderId="24" xfId="0" applyNumberFormat="1" applyFont="1" applyFill="1" applyBorder="1" applyAlignment="1">
      <alignment horizontal="right" vertical="center"/>
    </xf>
    <xf numFmtId="4" fontId="41" fillId="14" borderId="33" xfId="0" applyNumberFormat="1" applyFont="1" applyFill="1" applyBorder="1" applyAlignment="1">
      <alignment horizontal="right" vertical="center"/>
    </xf>
    <xf numFmtId="4" fontId="41" fillId="14" borderId="17" xfId="0" applyNumberFormat="1" applyFont="1" applyFill="1" applyBorder="1" applyAlignment="1">
      <alignment horizontal="right" vertical="center"/>
    </xf>
    <xf numFmtId="0" fontId="96" fillId="11" borderId="0" xfId="0" applyFont="1" applyFill="1"/>
    <xf numFmtId="9" fontId="67" fillId="11" borderId="0" xfId="37" applyFont="1" applyFill="1" applyAlignment="1">
      <alignment horizontal="left" vertical="center" wrapText="1"/>
    </xf>
    <xf numFmtId="0" fontId="67" fillId="11" borderId="0" xfId="0" applyFont="1" applyFill="1" applyAlignment="1">
      <alignment horizontal="left" vertical="center" wrapText="1"/>
    </xf>
    <xf numFmtId="181" fontId="48" fillId="0" borderId="0" xfId="0" applyNumberFormat="1" applyFont="1"/>
    <xf numFmtId="181" fontId="73" fillId="2" borderId="0" xfId="0" applyNumberFormat="1" applyFont="1" applyFill="1" applyAlignment="1">
      <alignment horizontal="left" vertical="center" wrapText="1"/>
    </xf>
    <xf numFmtId="3" fontId="69" fillId="14" borderId="17" xfId="0" applyNumberFormat="1" applyFont="1" applyFill="1" applyBorder="1" applyAlignment="1">
      <alignment horizontal="right" vertical="center" wrapText="1"/>
    </xf>
    <xf numFmtId="43" fontId="0" fillId="0" borderId="0" xfId="0" applyNumberFormat="1"/>
    <xf numFmtId="3" fontId="48" fillId="0" borderId="0" xfId="0" applyNumberFormat="1" applyFont="1"/>
    <xf numFmtId="2" fontId="151" fillId="14" borderId="17" xfId="37" applyNumberFormat="1" applyFont="1" applyFill="1" applyBorder="1" applyAlignment="1">
      <alignment horizontal="right" vertical="center" wrapText="1"/>
    </xf>
    <xf numFmtId="0" fontId="74" fillId="0" borderId="32" xfId="0" applyFont="1" applyBorder="1" applyAlignment="1">
      <alignment vertical="center" wrapText="1"/>
    </xf>
    <xf numFmtId="3" fontId="153" fillId="12" borderId="76" xfId="0" applyNumberFormat="1" applyFont="1" applyFill="1" applyBorder="1" applyAlignment="1">
      <alignment vertical="center"/>
    </xf>
    <xf numFmtId="0" fontId="74" fillId="0" borderId="16" xfId="0" applyFont="1" applyBorder="1" applyAlignment="1">
      <alignment horizontal="right" vertical="center" wrapText="1"/>
    </xf>
    <xf numFmtId="9" fontId="74" fillId="0" borderId="84" xfId="0" applyNumberFormat="1" applyFont="1" applyBorder="1" applyAlignment="1">
      <alignment horizontal="right" vertical="center"/>
    </xf>
    <xf numFmtId="0" fontId="74" fillId="0" borderId="42" xfId="0" applyFont="1" applyBorder="1" applyAlignment="1">
      <alignment horizontal="right" vertical="center" wrapText="1"/>
    </xf>
    <xf numFmtId="9" fontId="74" fillId="0" borderId="91" xfId="0" applyNumberFormat="1" applyFont="1" applyBorder="1" applyAlignment="1">
      <alignment horizontal="right" vertical="center"/>
    </xf>
    <xf numFmtId="9" fontId="80" fillId="0" borderId="88" xfId="37" applyFont="1" applyFill="1" applyBorder="1" applyAlignment="1">
      <alignment vertical="center"/>
    </xf>
    <xf numFmtId="3" fontId="153" fillId="12" borderId="67" xfId="0" applyNumberFormat="1" applyFont="1" applyFill="1" applyBorder="1" applyAlignment="1">
      <alignment vertical="center"/>
    </xf>
    <xf numFmtId="179" fontId="153" fillId="12" borderId="67" xfId="0" applyNumberFormat="1" applyFont="1" applyFill="1" applyBorder="1" applyAlignment="1">
      <alignment vertical="center"/>
    </xf>
    <xf numFmtId="179" fontId="153" fillId="12" borderId="56" xfId="0" applyNumberFormat="1" applyFont="1" applyFill="1" applyBorder="1" applyAlignment="1">
      <alignment vertical="center"/>
    </xf>
    <xf numFmtId="181" fontId="80" fillId="0" borderId="42" xfId="38" applyNumberFormat="1" applyFont="1" applyBorder="1" applyAlignment="1">
      <alignment horizontal="right" vertical="center" wrapText="1"/>
    </xf>
    <xf numFmtId="3" fontId="41" fillId="11" borderId="70" xfId="0" applyNumberFormat="1" applyFont="1" applyFill="1" applyBorder="1" applyAlignment="1">
      <alignment vertical="center"/>
    </xf>
    <xf numFmtId="181" fontId="41" fillId="11" borderId="15" xfId="38" applyNumberFormat="1" applyFont="1" applyFill="1" applyBorder="1" applyAlignment="1">
      <alignment vertical="center"/>
    </xf>
    <xf numFmtId="9" fontId="41" fillId="11" borderId="15" xfId="38" applyNumberFormat="1" applyFont="1" applyFill="1" applyBorder="1" applyAlignment="1">
      <alignment vertical="center"/>
    </xf>
    <xf numFmtId="3" fontId="73" fillId="2" borderId="0" xfId="0" applyNumberFormat="1" applyFont="1" applyFill="1" applyAlignment="1">
      <alignment horizontal="left" vertical="center" wrapText="1"/>
    </xf>
    <xf numFmtId="180" fontId="53" fillId="0" borderId="70" xfId="0" applyNumberFormat="1" applyFont="1" applyBorder="1" applyAlignment="1">
      <alignment horizontal="right" vertical="center" wrapText="1"/>
    </xf>
    <xf numFmtId="0" fontId="53" fillId="12" borderId="68" xfId="0" applyFont="1" applyFill="1" applyBorder="1" applyAlignment="1">
      <alignment vertical="center"/>
    </xf>
    <xf numFmtId="0" fontId="154" fillId="11" borderId="32" xfId="0" applyFont="1" applyFill="1" applyBorder="1" applyAlignment="1">
      <alignment vertical="center" wrapText="1"/>
    </xf>
    <xf numFmtId="0" fontId="154" fillId="11" borderId="42" xfId="0" applyFont="1" applyFill="1" applyBorder="1" applyAlignment="1">
      <alignment vertical="center" wrapText="1"/>
    </xf>
    <xf numFmtId="3" fontId="56" fillId="14" borderId="70" xfId="0" applyNumberFormat="1" applyFont="1" applyFill="1" applyBorder="1" applyAlignment="1">
      <alignment horizontal="right" vertical="center" wrapText="1"/>
    </xf>
    <xf numFmtId="3" fontId="56" fillId="14" borderId="17" xfId="0" applyNumberFormat="1" applyFont="1" applyFill="1" applyBorder="1" applyAlignment="1">
      <alignment horizontal="right" vertical="center" wrapText="1"/>
    </xf>
    <xf numFmtId="0" fontId="48" fillId="0" borderId="0" xfId="0" applyFont="1" applyAlignment="1">
      <alignment horizontal="left" vertical="top"/>
    </xf>
    <xf numFmtId="4" fontId="41" fillId="11" borderId="31" xfId="0" applyNumberFormat="1" applyFont="1" applyFill="1" applyBorder="1" applyAlignment="1">
      <alignment horizontal="right"/>
    </xf>
    <xf numFmtId="4" fontId="41" fillId="11" borderId="33" xfId="0" applyNumberFormat="1" applyFont="1" applyFill="1" applyBorder="1" applyAlignment="1">
      <alignment horizontal="right"/>
    </xf>
    <xf numFmtId="4" fontId="41" fillId="11" borderId="23" xfId="0" applyNumberFormat="1" applyFont="1" applyFill="1" applyBorder="1" applyAlignment="1">
      <alignment horizontal="right"/>
    </xf>
    <xf numFmtId="4" fontId="41" fillId="11" borderId="32" xfId="0" applyNumberFormat="1" applyFont="1" applyFill="1" applyBorder="1" applyAlignment="1">
      <alignment horizontal="right"/>
    </xf>
    <xf numFmtId="4" fontId="41" fillId="11" borderId="17" xfId="0" applyNumberFormat="1" applyFont="1" applyFill="1" applyBorder="1" applyAlignment="1">
      <alignment horizontal="right"/>
    </xf>
    <xf numFmtId="4" fontId="41" fillId="11" borderId="24" xfId="0" applyNumberFormat="1" applyFont="1" applyFill="1" applyBorder="1" applyAlignment="1">
      <alignment horizontal="right"/>
    </xf>
    <xf numFmtId="0" fontId="36" fillId="11" borderId="17" xfId="37" applyNumberFormat="1" applyFont="1" applyFill="1" applyBorder="1" applyAlignment="1">
      <alignment vertical="center"/>
    </xf>
    <xf numFmtId="1" fontId="36" fillId="11" borderId="17" xfId="37" applyNumberFormat="1" applyFont="1" applyFill="1" applyBorder="1" applyAlignment="1">
      <alignment vertical="center"/>
    </xf>
    <xf numFmtId="0" fontId="41" fillId="11" borderId="16" xfId="0" applyFont="1" applyFill="1" applyBorder="1" applyAlignment="1">
      <alignment vertical="center"/>
    </xf>
    <xf numFmtId="9" fontId="41" fillId="0" borderId="52" xfId="38" applyNumberFormat="1" applyFont="1" applyFill="1" applyBorder="1" applyAlignment="1">
      <alignment vertical="center"/>
    </xf>
    <xf numFmtId="9" fontId="36" fillId="0" borderId="52" xfId="38" applyNumberFormat="1" applyFont="1" applyFill="1" applyBorder="1" applyAlignment="1">
      <alignment vertical="center"/>
    </xf>
    <xf numFmtId="9" fontId="41" fillId="11" borderId="52" xfId="38" applyNumberFormat="1" applyFont="1" applyFill="1" applyBorder="1" applyAlignment="1">
      <alignment vertical="center"/>
    </xf>
    <xf numFmtId="9" fontId="36" fillId="11" borderId="52" xfId="38" applyNumberFormat="1" applyFont="1" applyFill="1" applyBorder="1" applyAlignment="1">
      <alignment vertical="center"/>
    </xf>
    <xf numFmtId="9" fontId="41" fillId="11" borderId="70" xfId="37" applyFont="1" applyFill="1" applyBorder="1" applyAlignment="1">
      <alignment vertical="center"/>
    </xf>
    <xf numFmtId="0" fontId="149" fillId="0" borderId="0" xfId="0" applyFont="1" applyAlignment="1">
      <alignment horizontal="left" vertical="center" wrapText="1"/>
    </xf>
    <xf numFmtId="0" fontId="48" fillId="11" borderId="0" xfId="0" applyFont="1" applyFill="1" applyAlignment="1">
      <alignment vertical="center"/>
    </xf>
    <xf numFmtId="1" fontId="0" fillId="0" borderId="0" xfId="0" applyNumberFormat="1"/>
    <xf numFmtId="0" fontId="69" fillId="12" borderId="41" xfId="0" applyFont="1" applyFill="1" applyBorder="1" applyAlignment="1">
      <alignment vertical="top" wrapText="1"/>
    </xf>
    <xf numFmtId="0" fontId="140" fillId="12" borderId="41" xfId="0" applyFont="1" applyFill="1" applyBorder="1" applyAlignment="1">
      <alignment horizontal="center" vertical="center"/>
    </xf>
    <xf numFmtId="0" fontId="140" fillId="12" borderId="16" xfId="0" applyFont="1" applyFill="1" applyBorder="1" applyAlignment="1">
      <alignment horizontal="center" vertical="center"/>
    </xf>
    <xf numFmtId="0" fontId="69" fillId="11" borderId="38" xfId="0" applyFont="1" applyFill="1" applyBorder="1" applyAlignment="1">
      <alignment vertical="top"/>
    </xf>
    <xf numFmtId="0" fontId="53" fillId="11" borderId="73" xfId="0" applyFont="1" applyFill="1" applyBorder="1" applyAlignment="1">
      <alignment horizontal="center" vertical="center" wrapText="1"/>
    </xf>
    <xf numFmtId="0" fontId="156" fillId="0" borderId="0" xfId="0" applyFont="1"/>
    <xf numFmtId="165" fontId="88" fillId="11" borderId="0" xfId="0" applyNumberFormat="1" applyFont="1" applyFill="1" applyAlignment="1">
      <alignment horizontal="left" vertical="top" wrapText="1"/>
    </xf>
    <xf numFmtId="0" fontId="33" fillId="11" borderId="0" xfId="0" applyFont="1" applyFill="1"/>
    <xf numFmtId="3" fontId="36" fillId="11" borderId="25" xfId="0" applyNumberFormat="1" applyFont="1" applyFill="1" applyBorder="1" applyAlignment="1">
      <alignment vertical="center"/>
    </xf>
    <xf numFmtId="3" fontId="36" fillId="11" borderId="27" xfId="0" applyNumberFormat="1" applyFont="1" applyFill="1" applyBorder="1" applyAlignment="1">
      <alignment horizontal="right" vertical="center"/>
    </xf>
    <xf numFmtId="0" fontId="0" fillId="11" borderId="51" xfId="0" applyFill="1" applyBorder="1"/>
    <xf numFmtId="0" fontId="0" fillId="11" borderId="18" xfId="0" applyFill="1" applyBorder="1"/>
    <xf numFmtId="3" fontId="41" fillId="11" borderId="33" xfId="0" applyNumberFormat="1" applyFont="1" applyFill="1" applyBorder="1" applyAlignment="1">
      <alignment vertical="center"/>
    </xf>
    <xf numFmtId="3" fontId="41" fillId="11" borderId="25" xfId="0" applyNumberFormat="1" applyFont="1" applyFill="1" applyBorder="1" applyAlignment="1">
      <alignment vertical="center"/>
    </xf>
    <xf numFmtId="0" fontId="157" fillId="11" borderId="0" xfId="0" applyFont="1" applyFill="1"/>
    <xf numFmtId="0" fontId="36" fillId="11" borderId="27" xfId="37" applyNumberFormat="1" applyFont="1" applyFill="1" applyBorder="1" applyAlignment="1">
      <alignment vertical="center"/>
    </xf>
    <xf numFmtId="0" fontId="36" fillId="11" borderId="0" xfId="37" applyNumberFormat="1" applyFont="1" applyFill="1" applyBorder="1" applyAlignment="1">
      <alignment vertical="center"/>
    </xf>
    <xf numFmtId="0" fontId="88" fillId="11" borderId="0" xfId="0" applyFont="1" applyFill="1" applyAlignment="1">
      <alignment horizontal="center" vertical="center" wrapText="1"/>
    </xf>
    <xf numFmtId="0" fontId="54" fillId="11" borderId="17" xfId="42" applyFont="1" applyFill="1" applyBorder="1" applyAlignment="1">
      <alignment horizontal="center" vertical="center" wrapText="1"/>
    </xf>
    <xf numFmtId="167" fontId="112" fillId="11" borderId="17" xfId="42" applyNumberFormat="1" applyFont="1" applyFill="1" applyBorder="1" applyAlignment="1">
      <alignment horizontal="center" vertical="center" wrapText="1"/>
    </xf>
    <xf numFmtId="0" fontId="88" fillId="11" borderId="17" xfId="42" applyFont="1" applyFill="1" applyBorder="1" applyAlignment="1">
      <alignment horizontal="center" vertical="center" wrapText="1"/>
    </xf>
    <xf numFmtId="0" fontId="54" fillId="11" borderId="73" xfId="42" applyFont="1" applyFill="1" applyBorder="1" applyAlignment="1">
      <alignment horizontal="center" vertical="center" wrapText="1"/>
    </xf>
    <xf numFmtId="167" fontId="112" fillId="11" borderId="73" xfId="42" applyNumberFormat="1" applyFont="1" applyFill="1" applyBorder="1" applyAlignment="1">
      <alignment horizontal="center" vertical="center" wrapText="1"/>
    </xf>
    <xf numFmtId="0" fontId="88" fillId="11" borderId="73" xfId="42" applyFont="1" applyFill="1" applyBorder="1" applyAlignment="1">
      <alignment horizontal="center" vertical="center" wrapText="1"/>
    </xf>
    <xf numFmtId="0" fontId="53" fillId="12" borderId="0" xfId="42" applyFont="1" applyFill="1" applyAlignment="1">
      <alignment vertical="top" wrapText="1"/>
    </xf>
    <xf numFmtId="0" fontId="53" fillId="12" borderId="16" xfId="42" applyFont="1" applyFill="1" applyBorder="1" applyAlignment="1">
      <alignment vertical="top" wrapText="1"/>
    </xf>
    <xf numFmtId="0" fontId="140" fillId="12" borderId="16" xfId="0" applyFont="1" applyFill="1" applyBorder="1" applyAlignment="1">
      <alignment vertical="center"/>
    </xf>
    <xf numFmtId="0" fontId="140" fillId="12" borderId="42" xfId="0" applyFont="1" applyFill="1" applyBorder="1" applyAlignment="1">
      <alignment vertical="center"/>
    </xf>
    <xf numFmtId="0" fontId="69" fillId="12" borderId="0" xfId="0" applyFont="1" applyFill="1" applyAlignment="1">
      <alignment vertical="top"/>
    </xf>
    <xf numFmtId="0" fontId="140" fillId="12" borderId="0" xfId="0" applyFont="1" applyFill="1" applyAlignment="1">
      <alignment vertical="center"/>
    </xf>
    <xf numFmtId="0" fontId="69" fillId="12" borderId="41" xfId="0" applyFont="1" applyFill="1" applyBorder="1" applyAlignment="1">
      <alignment horizontal="right" vertical="top"/>
    </xf>
    <xf numFmtId="0" fontId="140" fillId="12" borderId="38" xfId="0" applyFont="1" applyFill="1" applyBorder="1" applyAlignment="1">
      <alignment vertical="center"/>
    </xf>
    <xf numFmtId="0" fontId="140" fillId="12" borderId="15" xfId="0" applyFont="1" applyFill="1" applyBorder="1" applyAlignment="1">
      <alignment vertical="center"/>
    </xf>
    <xf numFmtId="0" fontId="80" fillId="11" borderId="0" xfId="0" applyFont="1" applyFill="1" applyAlignment="1">
      <alignment vertical="top" wrapText="1"/>
    </xf>
    <xf numFmtId="167" fontId="136" fillId="11" borderId="0" xfId="0" applyNumberFormat="1" applyFont="1" applyFill="1" applyAlignment="1">
      <alignment horizontal="left" vertical="top" wrapText="1"/>
    </xf>
    <xf numFmtId="167" fontId="136" fillId="11" borderId="38" xfId="0" applyNumberFormat="1" applyFont="1" applyFill="1" applyBorder="1" applyAlignment="1">
      <alignment horizontal="left" vertical="top" wrapText="1"/>
    </xf>
    <xf numFmtId="0" fontId="80" fillId="11" borderId="38" xfId="0" applyFont="1" applyFill="1" applyBorder="1" applyAlignment="1">
      <alignment horizontal="left" vertical="top" wrapText="1"/>
    </xf>
    <xf numFmtId="0" fontId="53" fillId="11" borderId="17" xfId="42" applyFont="1" applyFill="1" applyBorder="1" applyAlignment="1">
      <alignment horizontal="center" vertical="center" wrapText="1"/>
    </xf>
    <xf numFmtId="0" fontId="74" fillId="11" borderId="40" xfId="0" applyFont="1" applyFill="1" applyBorder="1" applyAlignment="1">
      <alignment horizontal="center" vertical="center" wrapText="1"/>
    </xf>
    <xf numFmtId="0" fontId="69" fillId="11" borderId="38" xfId="42" applyFont="1" applyFill="1" applyBorder="1" applyAlignment="1">
      <alignment vertical="top"/>
    </xf>
    <xf numFmtId="0" fontId="48" fillId="11" borderId="15" xfId="0" applyFont="1" applyFill="1" applyBorder="1"/>
    <xf numFmtId="0" fontId="48" fillId="11" borderId="38" xfId="0" applyFont="1" applyFill="1" applyBorder="1"/>
    <xf numFmtId="0" fontId="74" fillId="11" borderId="17" xfId="0" applyFont="1" applyFill="1" applyBorder="1" applyAlignment="1">
      <alignment horizontal="center" vertical="center" wrapText="1"/>
    </xf>
    <xf numFmtId="0" fontId="140" fillId="12" borderId="15" xfId="0" applyFont="1" applyFill="1" applyBorder="1" applyAlignment="1">
      <alignment vertical="top"/>
    </xf>
    <xf numFmtId="0" fontId="140" fillId="11" borderId="0" xfId="0" applyFont="1" applyFill="1" applyAlignment="1">
      <alignment vertical="top"/>
    </xf>
    <xf numFmtId="0" fontId="140" fillId="11" borderId="0" xfId="0" applyFont="1" applyFill="1" applyAlignment="1">
      <alignment horizontal="center" vertical="center"/>
    </xf>
    <xf numFmtId="0" fontId="140" fillId="11" borderId="38" xfId="0" applyFont="1" applyFill="1" applyBorder="1" applyAlignment="1">
      <alignment vertical="top"/>
    </xf>
    <xf numFmtId="0" fontId="140" fillId="12" borderId="0" xfId="42" applyFont="1" applyFill="1" applyAlignment="1">
      <alignment vertical="center"/>
    </xf>
    <xf numFmtId="165" fontId="81" fillId="11" borderId="0" xfId="0" applyNumberFormat="1" applyFont="1" applyFill="1" applyAlignment="1">
      <alignment horizontal="left" vertical="top" wrapText="1"/>
    </xf>
    <xf numFmtId="0" fontId="166" fillId="2" borderId="0" xfId="0" applyFont="1" applyFill="1" applyAlignment="1">
      <alignment horizontal="center" vertical="center" wrapText="1"/>
    </xf>
    <xf numFmtId="0" fontId="167" fillId="2" borderId="0" xfId="0" applyFont="1" applyFill="1" applyAlignment="1">
      <alignment horizontal="left" vertical="center" wrapText="1"/>
    </xf>
    <xf numFmtId="1" fontId="96" fillId="0" borderId="0" xfId="0" applyNumberFormat="1" applyFont="1"/>
    <xf numFmtId="181" fontId="96" fillId="0" borderId="0" xfId="0" applyNumberFormat="1" applyFont="1"/>
    <xf numFmtId="0" fontId="53" fillId="0" borderId="40" xfId="0" applyFont="1" applyBorder="1" applyAlignment="1">
      <alignment horizontal="left" vertical="center" wrapText="1"/>
    </xf>
    <xf numFmtId="172" fontId="69" fillId="14" borderId="73" xfId="0" applyNumberFormat="1" applyFont="1" applyFill="1" applyBorder="1" applyAlignment="1">
      <alignment horizontal="right" vertical="center" wrapText="1"/>
    </xf>
    <xf numFmtId="0" fontId="53" fillId="0" borderId="24" xfId="0" applyFont="1" applyBorder="1" applyAlignment="1">
      <alignment horizontal="right"/>
    </xf>
    <xf numFmtId="172" fontId="53" fillId="0" borderId="73" xfId="0" applyNumberFormat="1" applyFont="1" applyBorder="1" applyAlignment="1">
      <alignment horizontal="right" vertical="center" wrapText="1"/>
    </xf>
    <xf numFmtId="0" fontId="53" fillId="2" borderId="24" xfId="0" applyFont="1" applyFill="1" applyBorder="1" applyAlignment="1">
      <alignment horizontal="right" vertical="center" wrapText="1"/>
    </xf>
    <xf numFmtId="172" fontId="53" fillId="2" borderId="73" xfId="0" applyNumberFormat="1" applyFont="1" applyFill="1" applyBorder="1" applyAlignment="1">
      <alignment horizontal="right" vertical="center" wrapText="1"/>
    </xf>
    <xf numFmtId="172" fontId="53" fillId="0" borderId="39" xfId="0" applyNumberFormat="1" applyFont="1" applyBorder="1" applyAlignment="1">
      <alignment horizontal="right" vertical="center" wrapText="1"/>
    </xf>
    <xf numFmtId="0" fontId="53" fillId="0" borderId="24" xfId="0" applyFont="1" applyBorder="1" applyAlignment="1">
      <alignment vertical="center"/>
    </xf>
    <xf numFmtId="0" fontId="88" fillId="11" borderId="0" xfId="0" applyFont="1" applyFill="1" applyAlignment="1">
      <alignment horizontal="left" vertical="center"/>
    </xf>
    <xf numFmtId="3" fontId="53" fillId="0" borderId="17" xfId="0" applyNumberFormat="1" applyFont="1" applyBorder="1" applyAlignment="1">
      <alignment vertical="center" wrapText="1"/>
    </xf>
    <xf numFmtId="1" fontId="53" fillId="11" borderId="39" xfId="0" applyNumberFormat="1" applyFont="1" applyFill="1" applyBorder="1" applyAlignment="1">
      <alignment horizontal="right"/>
    </xf>
    <xf numFmtId="1" fontId="98" fillId="0" borderId="24" xfId="0" applyNumberFormat="1" applyFont="1" applyBorder="1" applyAlignment="1">
      <alignment horizontal="right" vertical="center" wrapText="1"/>
    </xf>
    <xf numFmtId="181" fontId="53" fillId="11" borderId="73" xfId="38" applyNumberFormat="1" applyFont="1" applyFill="1" applyBorder="1" applyAlignment="1">
      <alignment horizontal="right" vertical="center" wrapText="1"/>
    </xf>
    <xf numFmtId="181" fontId="53" fillId="11" borderId="39" xfId="38" applyNumberFormat="1" applyFont="1" applyFill="1" applyBorder="1" applyAlignment="1">
      <alignment horizontal="right" vertical="center" wrapText="1"/>
    </xf>
    <xf numFmtId="0" fontId="53" fillId="0" borderId="70" xfId="0" applyFont="1" applyBorder="1" applyAlignment="1">
      <alignment horizontal="right" vertical="center" wrapText="1"/>
    </xf>
    <xf numFmtId="0" fontId="53" fillId="0" borderId="28" xfId="0" applyFont="1" applyBorder="1" applyAlignment="1">
      <alignment horizontal="right" vertical="center" wrapText="1"/>
    </xf>
    <xf numFmtId="1" fontId="98" fillId="0" borderId="97" xfId="0" applyNumberFormat="1" applyFont="1" applyBorder="1" applyAlignment="1">
      <alignment horizontal="right" vertical="center" wrapText="1"/>
    </xf>
    <xf numFmtId="181" fontId="69" fillId="14" borderId="17" xfId="38" applyNumberFormat="1" applyFont="1" applyFill="1" applyBorder="1" applyAlignment="1">
      <alignment horizontal="right" vertical="center"/>
    </xf>
    <xf numFmtId="3" fontId="69" fillId="12" borderId="98" xfId="0" applyNumberFormat="1" applyFont="1" applyFill="1" applyBorder="1" applyAlignment="1">
      <alignment vertical="center"/>
    </xf>
    <xf numFmtId="179" fontId="53" fillId="11" borderId="98" xfId="0" applyNumberFormat="1" applyFont="1" applyFill="1" applyBorder="1" applyAlignment="1">
      <alignment vertical="center"/>
    </xf>
    <xf numFmtId="179" fontId="53" fillId="11" borderId="99" xfId="0" applyNumberFormat="1" applyFont="1" applyFill="1" applyBorder="1" applyAlignment="1">
      <alignment vertical="center"/>
    </xf>
    <xf numFmtId="0" fontId="57" fillId="12" borderId="55" xfId="0" applyFont="1" applyFill="1" applyBorder="1" applyAlignment="1">
      <alignment horizontal="center" vertical="center" wrapText="1"/>
    </xf>
    <xf numFmtId="0" fontId="170" fillId="12" borderId="46" xfId="0" applyFont="1" applyFill="1" applyBorder="1" applyAlignment="1">
      <alignment horizontal="left" vertical="top" wrapText="1"/>
    </xf>
    <xf numFmtId="0" fontId="36" fillId="13" borderId="0" xfId="0" applyFont="1" applyFill="1" applyAlignment="1">
      <alignment vertical="top" wrapText="1"/>
    </xf>
    <xf numFmtId="0" fontId="39" fillId="0" borderId="0" xfId="0" applyFont="1"/>
    <xf numFmtId="0" fontId="52" fillId="12" borderId="30" xfId="0" applyFont="1" applyFill="1" applyBorder="1" applyAlignment="1">
      <alignment horizontal="left" wrapText="1"/>
    </xf>
    <xf numFmtId="0" fontId="171" fillId="12" borderId="30" xfId="0" applyFont="1" applyFill="1" applyBorder="1" applyAlignment="1">
      <alignment vertical="top" wrapText="1"/>
    </xf>
    <xf numFmtId="0" fontId="172" fillId="11" borderId="31" xfId="0" applyFont="1" applyFill="1" applyBorder="1" applyAlignment="1">
      <alignment vertical="center" wrapText="1"/>
    </xf>
    <xf numFmtId="181" fontId="69" fillId="14" borderId="17" xfId="38" applyNumberFormat="1" applyFont="1" applyFill="1" applyBorder="1" applyAlignment="1">
      <alignment horizontal="right" vertical="center" wrapText="1"/>
    </xf>
    <xf numFmtId="0" fontId="135" fillId="12" borderId="22" xfId="0" applyFont="1" applyFill="1" applyBorder="1"/>
    <xf numFmtId="0" fontId="136" fillId="12" borderId="22" xfId="0" applyFont="1" applyFill="1" applyBorder="1"/>
    <xf numFmtId="0" fontId="52" fillId="12" borderId="22" xfId="0" applyFont="1" applyFill="1" applyBorder="1"/>
    <xf numFmtId="0" fontId="66" fillId="12" borderId="101" xfId="0" applyFont="1" applyFill="1" applyBorder="1"/>
    <xf numFmtId="0" fontId="66" fillId="12" borderId="102" xfId="0" applyFont="1" applyFill="1" applyBorder="1"/>
    <xf numFmtId="0" fontId="79" fillId="12" borderId="100" xfId="0" applyFont="1" applyFill="1" applyBorder="1"/>
    <xf numFmtId="0" fontId="53" fillId="12" borderId="0" xfId="0" applyFont="1" applyFill="1" applyAlignment="1">
      <alignment horizontal="right" vertical="center" wrapText="1"/>
    </xf>
    <xf numFmtId="0" fontId="56" fillId="12" borderId="101" xfId="0" applyFont="1" applyFill="1" applyBorder="1"/>
    <xf numFmtId="3" fontId="36" fillId="11" borderId="41" xfId="0" applyNumberFormat="1" applyFont="1" applyFill="1" applyBorder="1" applyAlignment="1">
      <alignment horizontal="right" vertical="center"/>
    </xf>
    <xf numFmtId="0" fontId="41" fillId="11" borderId="38" xfId="0" applyFont="1" applyFill="1" applyBorder="1" applyAlignment="1">
      <alignment vertical="center"/>
    </xf>
    <xf numFmtId="3" fontId="41" fillId="11" borderId="38" xfId="0" applyNumberFormat="1" applyFont="1" applyFill="1" applyBorder="1" applyAlignment="1">
      <alignment horizontal="right" vertical="center"/>
    </xf>
    <xf numFmtId="3" fontId="36" fillId="14" borderId="52" xfId="0" applyNumberFormat="1" applyFont="1" applyFill="1" applyBorder="1" applyAlignment="1">
      <alignment horizontal="right" vertical="center"/>
    </xf>
    <xf numFmtId="3" fontId="36" fillId="14" borderId="70" xfId="0" applyNumberFormat="1" applyFont="1" applyFill="1" applyBorder="1" applyAlignment="1">
      <alignment horizontal="right" vertical="center"/>
    </xf>
    <xf numFmtId="3" fontId="41" fillId="14" borderId="17" xfId="0" applyNumberFormat="1" applyFont="1" applyFill="1" applyBorder="1" applyAlignment="1">
      <alignment horizontal="right" vertical="center"/>
    </xf>
    <xf numFmtId="0" fontId="135" fillId="14" borderId="0" xfId="0" applyFont="1" applyFill="1" applyAlignment="1">
      <alignment horizontal="left" wrapText="1"/>
    </xf>
    <xf numFmtId="0" fontId="58" fillId="14" borderId="0" xfId="0" applyFont="1" applyFill="1" applyAlignment="1">
      <alignment horizontal="left" vertical="center" wrapText="1"/>
    </xf>
    <xf numFmtId="165" fontId="58" fillId="14" borderId="0" xfId="0" applyNumberFormat="1" applyFont="1" applyFill="1" applyAlignment="1">
      <alignment horizontal="center" vertical="center" wrapText="1"/>
    </xf>
    <xf numFmtId="0" fontId="74" fillId="14" borderId="0" xfId="0" applyFont="1" applyFill="1" applyAlignment="1">
      <alignment horizontal="left" vertical="center" wrapText="1"/>
    </xf>
    <xf numFmtId="0" fontId="74" fillId="14" borderId="15" xfId="0" applyFont="1" applyFill="1" applyBorder="1" applyAlignment="1">
      <alignment horizontal="left" vertical="center" wrapText="1"/>
    </xf>
    <xf numFmtId="0" fontId="109" fillId="14" borderId="24" xfId="0" applyFont="1" applyFill="1" applyBorder="1" applyAlignment="1">
      <alignment horizontal="left" vertical="center" wrapText="1"/>
    </xf>
    <xf numFmtId="9" fontId="36" fillId="11" borderId="42" xfId="37" applyFont="1" applyFill="1" applyBorder="1" applyAlignment="1">
      <alignment vertical="center"/>
    </xf>
    <xf numFmtId="0" fontId="55" fillId="0" borderId="0" xfId="1" applyFont="1" applyAlignment="1">
      <alignment horizontal="left" vertical="center" wrapText="1"/>
    </xf>
    <xf numFmtId="9" fontId="36" fillId="11" borderId="32" xfId="37" applyFont="1" applyFill="1" applyBorder="1" applyAlignment="1">
      <alignment vertical="center"/>
    </xf>
    <xf numFmtId="9" fontId="41" fillId="11" borderId="32" xfId="37" applyFont="1" applyFill="1" applyBorder="1" applyAlignment="1">
      <alignment vertical="center"/>
    </xf>
    <xf numFmtId="9" fontId="41" fillId="11" borderId="24" xfId="37" applyFont="1" applyFill="1" applyBorder="1" applyAlignment="1">
      <alignment vertical="center"/>
    </xf>
    <xf numFmtId="0" fontId="179" fillId="2" borderId="0" xfId="0" applyFont="1" applyFill="1" applyAlignment="1">
      <alignment horizontal="left" vertical="center" wrapText="1"/>
    </xf>
    <xf numFmtId="0" fontId="41" fillId="12" borderId="69" xfId="0" applyFont="1" applyFill="1" applyBorder="1"/>
    <xf numFmtId="0" fontId="36" fillId="12" borderId="69" xfId="0" applyFont="1" applyFill="1" applyBorder="1"/>
    <xf numFmtId="3" fontId="41" fillId="14" borderId="70" xfId="0" applyNumberFormat="1" applyFont="1" applyFill="1" applyBorder="1" applyAlignment="1">
      <alignment vertical="center"/>
    </xf>
    <xf numFmtId="0" fontId="41" fillId="11" borderId="15" xfId="0" applyFont="1" applyFill="1" applyBorder="1" applyAlignment="1">
      <alignment vertical="center"/>
    </xf>
    <xf numFmtId="0" fontId="36" fillId="12" borderId="29" xfId="0" applyFont="1" applyFill="1" applyBorder="1"/>
    <xf numFmtId="0" fontId="180" fillId="12" borderId="29" xfId="0" applyFont="1" applyFill="1" applyBorder="1"/>
    <xf numFmtId="0" fontId="39" fillId="0" borderId="19" xfId="0" applyFont="1" applyBorder="1" applyAlignment="1">
      <alignment vertical="center"/>
    </xf>
    <xf numFmtId="165" fontId="80" fillId="0" borderId="68" xfId="0" applyNumberFormat="1" applyFont="1" applyBorder="1" applyAlignment="1">
      <alignment horizontal="right" vertical="center" wrapText="1"/>
    </xf>
    <xf numFmtId="165" fontId="95" fillId="0" borderId="69" xfId="0" applyNumberFormat="1" applyFont="1" applyBorder="1" applyAlignment="1">
      <alignment horizontal="right" vertical="center" wrapText="1"/>
    </xf>
    <xf numFmtId="0" fontId="36" fillId="0" borderId="19" xfId="0" applyFont="1" applyBorder="1" applyAlignment="1">
      <alignment vertical="center"/>
    </xf>
    <xf numFmtId="0" fontId="39" fillId="0" borderId="55" xfId="0" applyFont="1" applyBorder="1" applyAlignment="1">
      <alignment vertical="center"/>
    </xf>
    <xf numFmtId="166" fontId="80" fillId="0" borderId="38" xfId="0" applyNumberFormat="1" applyFont="1" applyBorder="1" applyAlignment="1">
      <alignment horizontal="right" vertical="center" wrapText="1"/>
    </xf>
    <xf numFmtId="171" fontId="80" fillId="0" borderId="73" xfId="0" applyNumberFormat="1" applyFont="1" applyBorder="1" applyAlignment="1">
      <alignment horizontal="right" vertical="center" wrapText="1"/>
    </xf>
    <xf numFmtId="171" fontId="80" fillId="0" borderId="38" xfId="0" applyNumberFormat="1" applyFont="1" applyBorder="1" applyAlignment="1">
      <alignment horizontal="right" vertical="center" wrapText="1"/>
    </xf>
    <xf numFmtId="171" fontId="74" fillId="0" borderId="52" xfId="0" applyNumberFormat="1" applyFont="1" applyBorder="1" applyAlignment="1">
      <alignment horizontal="right" vertical="center" wrapText="1"/>
    </xf>
    <xf numFmtId="171" fontId="74" fillId="0" borderId="0" xfId="0" applyNumberFormat="1" applyFont="1" applyAlignment="1">
      <alignment horizontal="right" vertical="center" wrapText="1"/>
    </xf>
    <xf numFmtId="166" fontId="80" fillId="0" borderId="0" xfId="0" applyNumberFormat="1" applyFont="1" applyAlignment="1">
      <alignment horizontal="right" vertical="center" wrapText="1"/>
    </xf>
    <xf numFmtId="166" fontId="80" fillId="0" borderId="52" xfId="0" applyNumberFormat="1" applyFont="1" applyBorder="1" applyAlignment="1">
      <alignment horizontal="right" vertical="center" wrapText="1"/>
    </xf>
    <xf numFmtId="171" fontId="80" fillId="0" borderId="52" xfId="0" applyNumberFormat="1" applyFont="1" applyBorder="1" applyAlignment="1">
      <alignment horizontal="right" vertical="center" wrapText="1"/>
    </xf>
    <xf numFmtId="166" fontId="74" fillId="0" borderId="15" xfId="0" applyNumberFormat="1" applyFont="1" applyBorder="1" applyAlignment="1">
      <alignment horizontal="right" vertical="center" wrapText="1"/>
    </xf>
    <xf numFmtId="171" fontId="74" fillId="0" borderId="70" xfId="0" applyNumberFormat="1" applyFont="1" applyBorder="1" applyAlignment="1">
      <alignment horizontal="right" vertical="center" wrapText="1"/>
    </xf>
    <xf numFmtId="0" fontId="36" fillId="0" borderId="36" xfId="0" applyFont="1" applyBorder="1" applyAlignment="1">
      <alignment vertical="center"/>
    </xf>
    <xf numFmtId="0" fontId="74" fillId="0" borderId="24" xfId="0" applyFont="1" applyBorder="1" applyAlignment="1">
      <alignment horizontal="right" vertical="center" wrapText="1"/>
    </xf>
    <xf numFmtId="165" fontId="74" fillId="0" borderId="24" xfId="0" applyNumberFormat="1" applyFont="1" applyBorder="1" applyAlignment="1">
      <alignment horizontal="right" vertical="center" wrapText="1"/>
    </xf>
    <xf numFmtId="0" fontId="36" fillId="0" borderId="35" xfId="0" applyFont="1" applyBorder="1" applyAlignment="1">
      <alignment vertical="center"/>
    </xf>
    <xf numFmtId="181" fontId="74" fillId="0" borderId="0" xfId="38" applyNumberFormat="1" applyFont="1" applyFill="1" applyBorder="1" applyAlignment="1">
      <alignment horizontal="right" vertical="center" wrapText="1"/>
    </xf>
    <xf numFmtId="181" fontId="74" fillId="0" borderId="52" xfId="38" applyNumberFormat="1" applyFont="1" applyFill="1" applyBorder="1" applyAlignment="1">
      <alignment horizontal="right" vertical="center" wrapText="1"/>
    </xf>
    <xf numFmtId="9" fontId="74" fillId="0" borderId="15" xfId="37" applyFont="1" applyFill="1" applyBorder="1" applyAlignment="1">
      <alignment horizontal="right" vertical="center" wrapText="1"/>
    </xf>
    <xf numFmtId="9" fontId="74" fillId="0" borderId="70" xfId="37" applyFont="1" applyFill="1" applyBorder="1" applyAlignment="1">
      <alignment horizontal="right" vertical="center" wrapText="1"/>
    </xf>
    <xf numFmtId="171" fontId="74" fillId="0" borderId="24" xfId="0" applyNumberFormat="1" applyFont="1" applyBorder="1" applyAlignment="1">
      <alignment horizontal="right" vertical="center" wrapText="1"/>
    </xf>
    <xf numFmtId="171" fontId="74" fillId="0" borderId="17" xfId="0" applyNumberFormat="1" applyFont="1" applyBorder="1" applyAlignment="1">
      <alignment horizontal="right" vertical="center" wrapText="1"/>
    </xf>
    <xf numFmtId="0" fontId="80" fillId="14" borderId="44" xfId="0" applyFont="1" applyFill="1" applyBorder="1" applyAlignment="1">
      <alignment horizontal="right" vertical="center" wrapText="1"/>
    </xf>
    <xf numFmtId="0" fontId="74" fillId="14" borderId="0" xfId="0" applyFont="1" applyFill="1" applyAlignment="1">
      <alignment horizontal="right" vertical="center" wrapText="1"/>
    </xf>
    <xf numFmtId="0" fontId="74" fillId="14" borderId="46" xfId="0" applyFont="1" applyFill="1" applyBorder="1" applyAlignment="1">
      <alignment horizontal="right" vertical="center" wrapText="1"/>
    </xf>
    <xf numFmtId="2" fontId="80" fillId="14" borderId="54" xfId="0" applyNumberFormat="1" applyFont="1" applyFill="1" applyBorder="1" applyAlignment="1">
      <alignment horizontal="right" vertical="center" wrapText="1"/>
    </xf>
    <xf numFmtId="2" fontId="74" fillId="14" borderId="0" xfId="0" applyNumberFormat="1" applyFont="1" applyFill="1" applyAlignment="1">
      <alignment horizontal="right" vertical="center" wrapText="1"/>
    </xf>
    <xf numFmtId="0" fontId="80" fillId="14" borderId="54" xfId="0" applyFont="1" applyFill="1" applyBorder="1" applyAlignment="1">
      <alignment horizontal="right" vertical="center" wrapText="1"/>
    </xf>
    <xf numFmtId="0" fontId="80" fillId="14" borderId="24" xfId="0" applyFont="1" applyFill="1" applyBorder="1" applyAlignment="1">
      <alignment horizontal="right" vertical="center" wrapText="1"/>
    </xf>
    <xf numFmtId="0" fontId="74" fillId="14" borderId="15" xfId="0" applyFont="1" applyFill="1" applyBorder="1" applyAlignment="1">
      <alignment horizontal="right" vertical="center" wrapText="1"/>
    </xf>
    <xf numFmtId="0" fontId="74" fillId="14" borderId="24" xfId="0" applyFont="1" applyFill="1" applyBorder="1" applyAlignment="1">
      <alignment horizontal="right" vertical="center" wrapText="1"/>
    </xf>
    <xf numFmtId="181" fontId="74" fillId="14" borderId="0" xfId="38" applyNumberFormat="1" applyFont="1" applyFill="1" applyBorder="1" applyAlignment="1">
      <alignment horizontal="right" vertical="center" wrapText="1"/>
    </xf>
    <xf numFmtId="2" fontId="74" fillId="14" borderId="15" xfId="0" applyNumberFormat="1" applyFont="1" applyFill="1" applyBorder="1" applyAlignment="1">
      <alignment horizontal="right" vertical="center" wrapText="1"/>
    </xf>
    <xf numFmtId="9" fontId="74" fillId="14" borderId="15" xfId="37" applyFont="1" applyFill="1" applyBorder="1" applyAlignment="1">
      <alignment horizontal="right" vertical="center" wrapText="1"/>
    </xf>
    <xf numFmtId="2" fontId="74" fillId="14" borderId="24" xfId="0" applyNumberFormat="1" applyFont="1" applyFill="1" applyBorder="1" applyAlignment="1">
      <alignment horizontal="right" vertical="center" wrapText="1"/>
    </xf>
    <xf numFmtId="167" fontId="80" fillId="14" borderId="0" xfId="0" applyNumberFormat="1" applyFont="1" applyFill="1" applyAlignment="1">
      <alignment horizontal="right" vertical="center" wrapText="1"/>
    </xf>
    <xf numFmtId="167" fontId="74" fillId="14" borderId="0" xfId="0" applyNumberFormat="1" applyFont="1" applyFill="1" applyAlignment="1">
      <alignment horizontal="right" vertical="center" wrapText="1"/>
    </xf>
    <xf numFmtId="167" fontId="74" fillId="14" borderId="15" xfId="0" applyNumberFormat="1" applyFont="1" applyFill="1" applyBorder="1" applyAlignment="1">
      <alignment horizontal="right" vertical="center" wrapText="1"/>
    </xf>
    <xf numFmtId="0" fontId="103" fillId="12" borderId="79" xfId="0" applyFont="1" applyFill="1" applyBorder="1" applyAlignment="1">
      <alignment horizontal="left" vertical="center" wrapText="1"/>
    </xf>
    <xf numFmtId="167" fontId="53" fillId="14" borderId="17" xfId="0" applyNumberFormat="1" applyFont="1" applyFill="1" applyBorder="1" applyAlignment="1">
      <alignment horizontal="right" vertical="center" wrapText="1"/>
    </xf>
    <xf numFmtId="0" fontId="53" fillId="14" borderId="17" xfId="0" applyFont="1" applyFill="1" applyBorder="1" applyAlignment="1">
      <alignment horizontal="right" vertical="center" wrapText="1"/>
    </xf>
    <xf numFmtId="0" fontId="74" fillId="14" borderId="17" xfId="0" applyFont="1" applyFill="1" applyBorder="1" applyAlignment="1">
      <alignment horizontal="right" vertical="center" wrapText="1"/>
    </xf>
    <xf numFmtId="0" fontId="103" fillId="12" borderId="29" xfId="0" applyFont="1" applyFill="1" applyBorder="1" applyAlignment="1">
      <alignment wrapText="1"/>
    </xf>
    <xf numFmtId="0" fontId="56" fillId="12" borderId="29" xfId="0" applyFont="1" applyFill="1" applyBorder="1" applyAlignment="1">
      <alignment horizontal="right" wrapText="1"/>
    </xf>
    <xf numFmtId="0" fontId="56" fillId="12" borderId="69" xfId="0" applyFont="1" applyFill="1" applyBorder="1" applyAlignment="1">
      <alignment horizontal="right" wrapText="1"/>
    </xf>
    <xf numFmtId="0" fontId="56" fillId="12" borderId="71" xfId="0" applyFont="1" applyFill="1" applyBorder="1" applyAlignment="1">
      <alignment horizontal="right" wrapText="1"/>
    </xf>
    <xf numFmtId="0" fontId="69" fillId="0" borderId="42" xfId="0" applyFont="1" applyBorder="1" applyAlignment="1">
      <alignment horizontal="left" vertical="center" wrapText="1"/>
    </xf>
    <xf numFmtId="3" fontId="41" fillId="14" borderId="70" xfId="0" applyNumberFormat="1" applyFont="1" applyFill="1" applyBorder="1" applyAlignment="1">
      <alignment horizontal="right" vertical="center"/>
    </xf>
    <xf numFmtId="181" fontId="41" fillId="14" borderId="70" xfId="38" applyNumberFormat="1" applyFont="1" applyFill="1" applyBorder="1" applyAlignment="1">
      <alignment horizontal="right" vertical="center"/>
    </xf>
    <xf numFmtId="181" fontId="41" fillId="14" borderId="15" xfId="38" applyNumberFormat="1" applyFont="1" applyFill="1" applyBorder="1" applyAlignment="1">
      <alignment horizontal="right" vertical="center"/>
    </xf>
    <xf numFmtId="181" fontId="41" fillId="11" borderId="42" xfId="38" applyNumberFormat="1" applyFont="1" applyFill="1" applyBorder="1" applyAlignment="1">
      <alignment vertical="center"/>
    </xf>
    <xf numFmtId="0" fontId="181" fillId="0" borderId="0" xfId="0" applyFont="1"/>
    <xf numFmtId="0" fontId="57" fillId="0" borderId="38" xfId="0" applyFont="1" applyBorder="1" applyAlignment="1">
      <alignment horizontal="left" vertical="top" wrapText="1"/>
    </xf>
    <xf numFmtId="167" fontId="80" fillId="11" borderId="0" xfId="0" applyNumberFormat="1" applyFont="1" applyFill="1" applyAlignment="1">
      <alignment horizontal="right" vertical="center" wrapText="1"/>
    </xf>
    <xf numFmtId="178" fontId="113" fillId="11" borderId="0" xfId="37" applyNumberFormat="1" applyFont="1" applyFill="1" applyAlignment="1">
      <alignment horizontal="left" vertical="center" wrapText="1"/>
    </xf>
    <xf numFmtId="178" fontId="113" fillId="11" borderId="0" xfId="0" applyNumberFormat="1" applyFont="1" applyFill="1" applyAlignment="1">
      <alignment horizontal="left" vertical="center" wrapText="1"/>
    </xf>
    <xf numFmtId="0" fontId="115" fillId="11" borderId="0" xfId="0" applyFont="1" applyFill="1" applyAlignment="1">
      <alignment horizontal="center" vertical="center" wrapText="1"/>
    </xf>
    <xf numFmtId="0" fontId="166" fillId="11" borderId="0" xfId="0" applyFont="1" applyFill="1" applyAlignment="1">
      <alignment horizontal="center" vertical="center" wrapText="1"/>
    </xf>
    <xf numFmtId="49" fontId="154" fillId="11" borderId="15" xfId="38" applyNumberFormat="1" applyFont="1" applyFill="1" applyBorder="1" applyAlignment="1">
      <alignment horizontal="right" vertical="center"/>
    </xf>
    <xf numFmtId="181" fontId="41" fillId="11" borderId="17" xfId="0" applyNumberFormat="1" applyFont="1" applyFill="1" applyBorder="1" applyAlignment="1">
      <alignment horizontal="right" vertical="center"/>
    </xf>
    <xf numFmtId="181" fontId="41" fillId="11" borderId="24" xfId="37" applyNumberFormat="1" applyFont="1" applyFill="1" applyBorder="1" applyAlignment="1">
      <alignment horizontal="right" vertical="center"/>
    </xf>
    <xf numFmtId="0" fontId="185" fillId="12" borderId="20" xfId="0" applyFont="1" applyFill="1" applyBorder="1" applyAlignment="1">
      <alignment wrapText="1"/>
    </xf>
    <xf numFmtId="0" fontId="186" fillId="12" borderId="19" xfId="0" applyFont="1" applyFill="1" applyBorder="1" applyAlignment="1">
      <alignment vertical="center"/>
    </xf>
    <xf numFmtId="181" fontId="80" fillId="0" borderId="42" xfId="0" applyNumberFormat="1" applyFont="1" applyBorder="1" applyAlignment="1">
      <alignment vertical="center" wrapText="1"/>
    </xf>
    <xf numFmtId="181" fontId="74" fillId="0" borderId="42" xfId="0" applyNumberFormat="1" applyFont="1" applyBorder="1" applyAlignment="1">
      <alignment vertical="center" wrapText="1"/>
    </xf>
    <xf numFmtId="181" fontId="74" fillId="0" borderId="16" xfId="0" applyNumberFormat="1" applyFont="1" applyBorder="1" applyAlignment="1">
      <alignment vertical="center" wrapText="1"/>
    </xf>
    <xf numFmtId="0" fontId="178" fillId="0" borderId="0" xfId="0" applyFont="1" applyAlignment="1">
      <alignment vertical="center" wrapText="1"/>
    </xf>
    <xf numFmtId="0" fontId="74" fillId="0" borderId="16" xfId="0" applyFont="1" applyBorder="1" applyAlignment="1">
      <alignment vertical="center" wrapText="1"/>
    </xf>
    <xf numFmtId="0" fontId="74" fillId="0" borderId="42" xfId="0" applyFont="1" applyBorder="1" applyAlignment="1">
      <alignment vertical="center" wrapText="1"/>
    </xf>
    <xf numFmtId="0" fontId="80" fillId="0" borderId="32" xfId="0" applyFont="1" applyBorder="1" applyAlignment="1">
      <alignment vertical="center" wrapText="1"/>
    </xf>
    <xf numFmtId="0" fontId="117" fillId="0" borderId="0" xfId="0" applyFont="1" applyAlignment="1">
      <alignment vertical="top" wrapText="1"/>
    </xf>
    <xf numFmtId="0" fontId="103" fillId="0" borderId="0" xfId="0" applyFont="1" applyAlignment="1">
      <alignment vertical="center"/>
    </xf>
    <xf numFmtId="0" fontId="103" fillId="0" borderId="0" xfId="0" applyFont="1" applyAlignment="1">
      <alignment vertical="center" wrapText="1"/>
    </xf>
    <xf numFmtId="0" fontId="40" fillId="12" borderId="30" xfId="0" applyFont="1" applyFill="1" applyBorder="1" applyAlignment="1">
      <alignment horizontal="center" vertical="center" wrapText="1"/>
    </xf>
    <xf numFmtId="0" fontId="128" fillId="0" borderId="31" xfId="0" applyFont="1" applyBorder="1" applyAlignment="1">
      <alignment horizontal="center" vertical="center"/>
    </xf>
    <xf numFmtId="0" fontId="128" fillId="0" borderId="32" xfId="0" applyFont="1" applyBorder="1" applyAlignment="1">
      <alignment horizontal="center" vertical="center"/>
    </xf>
    <xf numFmtId="0" fontId="40" fillId="12" borderId="87" xfId="0" applyFont="1" applyFill="1" applyBorder="1" applyAlignment="1">
      <alignment horizontal="center" vertical="center" wrapText="1"/>
    </xf>
    <xf numFmtId="0" fontId="40" fillId="12" borderId="103" xfId="0" applyFont="1" applyFill="1" applyBorder="1" applyAlignment="1">
      <alignment horizontal="center" vertical="center" wrapText="1"/>
    </xf>
    <xf numFmtId="0" fontId="128" fillId="0" borderId="99" xfId="0" applyFont="1" applyBorder="1" applyAlignment="1">
      <alignment horizontal="center" vertical="center"/>
    </xf>
    <xf numFmtId="0" fontId="48" fillId="0" borderId="98" xfId="0" applyFont="1" applyBorder="1" applyAlignment="1">
      <alignment horizontal="center" vertical="center"/>
    </xf>
    <xf numFmtId="0" fontId="128" fillId="0" borderId="98" xfId="0" applyFont="1" applyBorder="1" applyAlignment="1">
      <alignment horizontal="center" vertical="center"/>
    </xf>
    <xf numFmtId="0" fontId="128" fillId="0" borderId="49" xfId="0" applyFont="1" applyBorder="1" applyAlignment="1">
      <alignment horizontal="center" vertical="center"/>
    </xf>
    <xf numFmtId="0" fontId="48" fillId="0" borderId="37" xfId="0" applyFont="1" applyBorder="1" applyAlignment="1">
      <alignment horizontal="center" vertical="center"/>
    </xf>
    <xf numFmtId="0" fontId="128" fillId="0" borderId="37" xfId="0" applyFont="1" applyBorder="1" applyAlignment="1">
      <alignment horizontal="center" vertical="center"/>
    </xf>
    <xf numFmtId="0" fontId="40" fillId="12" borderId="104" xfId="0" applyFont="1" applyFill="1" applyBorder="1" applyAlignment="1">
      <alignment horizontal="center" vertical="center" wrapText="1"/>
    </xf>
    <xf numFmtId="0" fontId="128" fillId="0" borderId="105" xfId="0" applyFont="1" applyBorder="1" applyAlignment="1">
      <alignment horizontal="center" vertical="center"/>
      <extLst>
        <ext xmlns:xfpb="http://schemas.microsoft.com/office/spreadsheetml/2022/featurepropertybag" uri="{C7286773-470A-42A8-94C5-96B5CB345126}">
          <xfpb:xfComplement i="0"/>
        </ext>
      </extLst>
    </xf>
    <xf numFmtId="0" fontId="150" fillId="0" borderId="106" xfId="0" applyFont="1" applyBorder="1" applyAlignment="1">
      <alignment horizontal="center" vertical="center"/>
    </xf>
    <xf numFmtId="0" fontId="128" fillId="0" borderId="106" xfId="0" applyFont="1" applyBorder="1" applyAlignment="1">
      <alignment horizontal="center" vertical="center"/>
    </xf>
    <xf numFmtId="0" fontId="40" fillId="12" borderId="78" xfId="0" applyFont="1" applyFill="1" applyBorder="1" applyAlignment="1">
      <alignment horizontal="center" vertical="center" wrapText="1"/>
    </xf>
    <xf numFmtId="0" fontId="36" fillId="11" borderId="32" xfId="37" applyNumberFormat="1" applyFont="1" applyFill="1" applyBorder="1" applyAlignment="1">
      <alignment vertical="center"/>
    </xf>
    <xf numFmtId="0" fontId="41" fillId="14" borderId="32" xfId="37" applyNumberFormat="1" applyFont="1" applyFill="1" applyBorder="1" applyAlignment="1">
      <alignment vertical="center"/>
    </xf>
    <xf numFmtId="0" fontId="41" fillId="14" borderId="17" xfId="37" applyNumberFormat="1" applyFont="1" applyFill="1" applyBorder="1" applyAlignment="1">
      <alignment vertical="center"/>
    </xf>
    <xf numFmtId="3" fontId="41" fillId="14" borderId="17" xfId="37" applyNumberFormat="1" applyFont="1" applyFill="1" applyBorder="1" applyAlignment="1">
      <alignment vertical="center"/>
    </xf>
    <xf numFmtId="2" fontId="80" fillId="0" borderId="0" xfId="0" applyNumberFormat="1" applyFont="1" applyAlignment="1">
      <alignment horizontal="right" vertical="center" wrapText="1"/>
    </xf>
    <xf numFmtId="2" fontId="80" fillId="0" borderId="0" xfId="0" applyNumberFormat="1" applyFont="1" applyAlignment="1">
      <alignment vertical="center" wrapText="1"/>
    </xf>
    <xf numFmtId="2" fontId="80" fillId="2" borderId="0" xfId="0" applyNumberFormat="1" applyFont="1" applyFill="1" applyAlignment="1">
      <alignment vertical="center" wrapText="1"/>
    </xf>
    <xf numFmtId="0" fontId="54" fillId="11" borderId="0" xfId="0" applyFont="1" applyFill="1" applyAlignment="1">
      <alignment vertical="top"/>
    </xf>
    <xf numFmtId="0" fontId="51" fillId="11" borderId="0" xfId="36" applyFill="1" applyAlignment="1">
      <alignment vertical="top"/>
    </xf>
    <xf numFmtId="0" fontId="37" fillId="0" borderId="0" xfId="0" applyFont="1" applyAlignment="1">
      <alignment horizontal="left"/>
    </xf>
    <xf numFmtId="0" fontId="189" fillId="11" borderId="17" xfId="42" applyFont="1" applyFill="1" applyBorder="1" applyAlignment="1">
      <alignment horizontal="center" vertical="center" wrapText="1"/>
    </xf>
    <xf numFmtId="0" fontId="190" fillId="11" borderId="17" xfId="42" applyFont="1" applyFill="1" applyBorder="1" applyAlignment="1">
      <alignment horizontal="center" vertical="center" wrapText="1"/>
    </xf>
    <xf numFmtId="0" fontId="81" fillId="11" borderId="0" xfId="18" applyFont="1" applyFill="1" applyBorder="1" applyAlignment="1">
      <alignment horizontal="left"/>
    </xf>
    <xf numFmtId="0" fontId="117" fillId="0" borderId="0" xfId="0" applyFont="1" applyAlignment="1">
      <alignment horizontal="left" vertical="center" wrapText="1"/>
    </xf>
    <xf numFmtId="0" fontId="48" fillId="0" borderId="0" xfId="0" applyFont="1" applyAlignment="1">
      <alignment vertical="top" wrapText="1"/>
    </xf>
    <xf numFmtId="0" fontId="39" fillId="12" borderId="22" xfId="0" applyFont="1" applyFill="1" applyBorder="1" applyAlignment="1">
      <alignment vertical="center" wrapText="1"/>
    </xf>
    <xf numFmtId="0" fontId="153" fillId="12" borderId="34" xfId="0" applyFont="1" applyFill="1" applyBorder="1" applyAlignment="1">
      <alignment horizontal="right"/>
    </xf>
    <xf numFmtId="0" fontId="189" fillId="11" borderId="73" xfId="42" applyFont="1" applyFill="1" applyBorder="1" applyAlignment="1">
      <alignment horizontal="center" vertical="center" wrapText="1"/>
    </xf>
    <xf numFmtId="0" fontId="190" fillId="11" borderId="73" xfId="42" applyFont="1" applyFill="1" applyBorder="1" applyAlignment="1">
      <alignment horizontal="center" vertical="center" wrapText="1"/>
    </xf>
    <xf numFmtId="0" fontId="79" fillId="12" borderId="22" xfId="0" applyFont="1" applyFill="1" applyBorder="1" applyAlignment="1">
      <alignment horizontal="right" wrapText="1"/>
    </xf>
    <xf numFmtId="181" fontId="74" fillId="0" borderId="16" xfId="0" applyNumberFormat="1" applyFont="1" applyBorder="1" applyAlignment="1">
      <alignment horizontal="right" vertical="center" wrapText="1"/>
    </xf>
    <xf numFmtId="181" fontId="74" fillId="0" borderId="52" xfId="0" applyNumberFormat="1" applyFont="1" applyBorder="1" applyAlignment="1">
      <alignment horizontal="right" vertical="center" wrapText="1"/>
    </xf>
    <xf numFmtId="0" fontId="194" fillId="11" borderId="0" xfId="43" applyFont="1" applyFill="1"/>
    <xf numFmtId="0" fontId="195" fillId="11" borderId="0" xfId="43" applyFont="1" applyFill="1"/>
    <xf numFmtId="0" fontId="196" fillId="11" borderId="0" xfId="44" applyFont="1" applyFill="1" applyBorder="1"/>
    <xf numFmtId="0" fontId="81" fillId="11" borderId="0" xfId="18" applyFont="1" applyFill="1" applyAlignment="1">
      <alignment horizontal="left"/>
    </xf>
    <xf numFmtId="0" fontId="74" fillId="12" borderId="28" xfId="0" applyFont="1" applyFill="1" applyBorder="1" applyAlignment="1">
      <alignment horizontal="left" vertical="center" wrapText="1"/>
    </xf>
    <xf numFmtId="0" fontId="189" fillId="0" borderId="17" xfId="42" applyFont="1" applyBorder="1" applyAlignment="1">
      <alignment horizontal="center" vertical="center" wrapText="1"/>
    </xf>
    <xf numFmtId="0" fontId="197" fillId="11" borderId="17" xfId="42" applyFont="1" applyFill="1" applyBorder="1" applyAlignment="1">
      <alignment horizontal="center" vertical="center" wrapText="1"/>
    </xf>
    <xf numFmtId="0" fontId="190" fillId="0" borderId="17" xfId="42" applyFont="1" applyBorder="1" applyAlignment="1">
      <alignment horizontal="center" vertical="center" wrapText="1"/>
    </xf>
    <xf numFmtId="0" fontId="117" fillId="0" borderId="0" xfId="0" applyFont="1" applyAlignment="1">
      <alignment wrapText="1"/>
    </xf>
    <xf numFmtId="0" fontId="189" fillId="11" borderId="73" xfId="42" applyFont="1" applyFill="1" applyBorder="1" applyAlignment="1">
      <alignment vertical="center" wrapText="1"/>
    </xf>
    <xf numFmtId="0" fontId="189" fillId="11" borderId="17" xfId="42" applyFont="1" applyFill="1" applyBorder="1" applyAlignment="1">
      <alignment vertical="center" wrapText="1"/>
    </xf>
    <xf numFmtId="0" fontId="189" fillId="0" borderId="73" xfId="42" applyFont="1" applyBorder="1" applyAlignment="1">
      <alignment horizontal="center" vertical="center" wrapText="1"/>
    </xf>
    <xf numFmtId="0" fontId="197" fillId="11" borderId="73" xfId="42" applyFont="1" applyFill="1" applyBorder="1" applyAlignment="1">
      <alignment horizontal="center" vertical="center" wrapText="1"/>
    </xf>
    <xf numFmtId="0" fontId="69" fillId="11" borderId="0" xfId="42" applyFont="1" applyFill="1" applyAlignment="1">
      <alignment vertical="top"/>
    </xf>
    <xf numFmtId="0" fontId="190" fillId="11" borderId="73" xfId="42" applyFont="1" applyFill="1" applyBorder="1" applyAlignment="1">
      <alignment vertical="center" wrapText="1"/>
    </xf>
    <xf numFmtId="0" fontId="197" fillId="11" borderId="73" xfId="42" applyFont="1" applyFill="1" applyBorder="1" applyAlignment="1">
      <alignment vertical="center" wrapText="1"/>
    </xf>
    <xf numFmtId="0" fontId="189" fillId="11" borderId="32" xfId="42" applyFont="1" applyFill="1" applyBorder="1" applyAlignment="1">
      <alignment horizontal="center" vertical="center" wrapText="1"/>
    </xf>
    <xf numFmtId="0" fontId="121" fillId="0" borderId="38" xfId="0" applyFont="1" applyBorder="1" applyAlignment="1">
      <alignment vertical="center"/>
    </xf>
    <xf numFmtId="0" fontId="36" fillId="12" borderId="71" xfId="0" applyFont="1" applyFill="1" applyBorder="1"/>
    <xf numFmtId="1" fontId="36" fillId="11" borderId="27" xfId="0" applyNumberFormat="1" applyFont="1" applyFill="1" applyBorder="1" applyAlignment="1">
      <alignment vertical="center"/>
    </xf>
    <xf numFmtId="181" fontId="36" fillId="11" borderId="27" xfId="38" applyNumberFormat="1" applyFont="1" applyFill="1" applyBorder="1" applyAlignment="1">
      <alignment vertical="center"/>
    </xf>
    <xf numFmtId="0" fontId="36" fillId="11" borderId="27" xfId="0" applyFont="1" applyFill="1" applyBorder="1" applyAlignment="1">
      <alignment vertical="center"/>
    </xf>
    <xf numFmtId="167" fontId="53" fillId="14" borderId="27" xfId="0" applyNumberFormat="1" applyFont="1" applyFill="1" applyBorder="1" applyAlignment="1">
      <alignment horizontal="right" vertical="center" wrapText="1"/>
    </xf>
    <xf numFmtId="181" fontId="41" fillId="14" borderId="28" xfId="38" applyNumberFormat="1" applyFont="1" applyFill="1" applyBorder="1" applyAlignment="1">
      <alignment horizontal="right" vertical="center"/>
    </xf>
    <xf numFmtId="0" fontId="78" fillId="11" borderId="15" xfId="0" applyFont="1" applyFill="1" applyBorder="1"/>
    <xf numFmtId="9" fontId="41" fillId="12" borderId="30" xfId="37" applyFont="1" applyFill="1" applyBorder="1" applyAlignment="1">
      <alignment horizontal="right" vertical="center"/>
    </xf>
    <xf numFmtId="9" fontId="41" fillId="12" borderId="87" xfId="37" applyFont="1" applyFill="1" applyBorder="1" applyAlignment="1">
      <alignment horizontal="right" vertical="center"/>
    </xf>
    <xf numFmtId="2" fontId="74" fillId="0" borderId="17" xfId="0" applyNumberFormat="1" applyFont="1" applyBorder="1" applyAlignment="1">
      <alignment vertical="center" wrapText="1"/>
    </xf>
    <xf numFmtId="2" fontId="74" fillId="0" borderId="27" xfId="0" applyNumberFormat="1" applyFont="1" applyBorder="1" applyAlignment="1">
      <alignment vertical="center" wrapText="1"/>
    </xf>
    <xf numFmtId="9" fontId="74" fillId="0" borderId="17" xfId="0" applyNumberFormat="1" applyFont="1" applyBorder="1" applyAlignment="1">
      <alignment horizontal="right" vertical="center" wrapText="1"/>
    </xf>
    <xf numFmtId="9" fontId="74" fillId="0" borderId="17" xfId="0" applyNumberFormat="1" applyFont="1" applyBorder="1" applyAlignment="1">
      <alignment vertical="center" wrapText="1"/>
    </xf>
    <xf numFmtId="9" fontId="74" fillId="0" borderId="27" xfId="0" applyNumberFormat="1" applyFont="1" applyBorder="1" applyAlignment="1">
      <alignment vertical="center" wrapText="1"/>
    </xf>
    <xf numFmtId="0" fontId="37" fillId="18" borderId="0" xfId="0" applyFont="1" applyFill="1" applyAlignment="1">
      <alignment horizontal="right"/>
    </xf>
    <xf numFmtId="4" fontId="39" fillId="12" borderId="20" xfId="0" applyNumberFormat="1" applyFont="1" applyFill="1" applyBorder="1" applyAlignment="1">
      <alignment vertical="center"/>
    </xf>
    <xf numFmtId="0" fontId="39" fillId="12" borderId="46" xfId="36" applyFont="1" applyFill="1" applyBorder="1" applyAlignment="1">
      <alignment horizontal="left" vertical="top" wrapText="1"/>
    </xf>
    <xf numFmtId="0" fontId="56" fillId="12" borderId="46" xfId="36" applyFont="1" applyFill="1" applyBorder="1" applyAlignment="1">
      <alignment horizontal="left" vertical="top" wrapText="1"/>
    </xf>
    <xf numFmtId="0" fontId="198" fillId="19" borderId="0" xfId="0" applyFont="1" applyFill="1" applyAlignment="1">
      <alignment wrapText="1"/>
    </xf>
    <xf numFmtId="0" fontId="78" fillId="19" borderId="15" xfId="0" applyFont="1" applyFill="1" applyBorder="1" applyAlignment="1">
      <alignment wrapText="1"/>
    </xf>
    <xf numFmtId="0" fontId="78" fillId="19" borderId="0" xfId="0" applyFont="1" applyFill="1" applyAlignment="1">
      <alignment wrapText="1"/>
    </xf>
    <xf numFmtId="0" fontId="39" fillId="12" borderId="54" xfId="36" applyFont="1" applyFill="1" applyBorder="1" applyAlignment="1">
      <alignment horizontal="left" vertical="top" wrapText="1"/>
    </xf>
    <xf numFmtId="0" fontId="37" fillId="0" borderId="0" xfId="0" applyFont="1" applyAlignment="1">
      <alignment vertical="center"/>
    </xf>
    <xf numFmtId="0" fontId="57" fillId="11" borderId="0" xfId="0" applyFont="1" applyFill="1" applyAlignment="1">
      <alignment horizontal="center" vertical="center" wrapText="1"/>
    </xf>
    <xf numFmtId="0" fontId="57" fillId="12" borderId="0" xfId="0" applyFont="1" applyFill="1" applyAlignment="1">
      <alignment horizontal="center" vertical="center" wrapText="1"/>
    </xf>
    <xf numFmtId="0" fontId="46" fillId="0" borderId="0" xfId="0" applyFont="1" applyAlignment="1">
      <alignment horizontal="left" vertical="center" wrapText="1"/>
    </xf>
    <xf numFmtId="0" fontId="57" fillId="11" borderId="0" xfId="0" applyFont="1" applyFill="1" applyAlignment="1">
      <alignment horizontal="left" wrapText="1"/>
    </xf>
    <xf numFmtId="0" fontId="57" fillId="11" borderId="0" xfId="0" applyFont="1" applyFill="1" applyAlignment="1">
      <alignment horizontal="center" wrapText="1"/>
    </xf>
    <xf numFmtId="0" fontId="62" fillId="12" borderId="16" xfId="0" applyFont="1" applyFill="1" applyBorder="1" applyAlignment="1">
      <alignment horizontal="left" wrapText="1"/>
    </xf>
    <xf numFmtId="0" fontId="57" fillId="12" borderId="0" xfId="0" applyFont="1" applyFill="1" applyAlignment="1">
      <alignment horizontal="center" wrapText="1"/>
    </xf>
    <xf numFmtId="0" fontId="57" fillId="12" borderId="19" xfId="0" applyFont="1" applyFill="1" applyBorder="1" applyAlignment="1">
      <alignment horizontal="center" wrapText="1"/>
    </xf>
    <xf numFmtId="0" fontId="39" fillId="12" borderId="37" xfId="36" applyFont="1" applyFill="1" applyBorder="1" applyAlignment="1">
      <alignment horizontal="left" vertical="top" wrapText="1"/>
    </xf>
    <xf numFmtId="0" fontId="39" fillId="12" borderId="0" xfId="36" applyFont="1" applyFill="1" applyBorder="1" applyAlignment="1">
      <alignment horizontal="left" vertical="top" wrapText="1"/>
    </xf>
    <xf numFmtId="0" fontId="39" fillId="12" borderId="0" xfId="36" applyFont="1" applyFill="1" applyAlignment="1">
      <alignment horizontal="left" vertical="top" wrapText="1"/>
    </xf>
    <xf numFmtId="0" fontId="39" fillId="12" borderId="38" xfId="36" applyFont="1" applyFill="1" applyBorder="1" applyAlignment="1">
      <alignment horizontal="left" vertical="top" wrapText="1"/>
    </xf>
    <xf numFmtId="0" fontId="57" fillId="12" borderId="107" xfId="0" applyFont="1" applyFill="1" applyBorder="1" applyAlignment="1">
      <alignment horizontal="center" vertical="center" wrapText="1"/>
    </xf>
    <xf numFmtId="0" fontId="68" fillId="0" borderId="46" xfId="0" applyFont="1" applyBorder="1" applyAlignment="1">
      <alignment horizontal="left"/>
    </xf>
    <xf numFmtId="0" fontId="39" fillId="12" borderId="48" xfId="36" applyFont="1" applyFill="1" applyBorder="1" applyAlignment="1">
      <alignment horizontal="left" vertical="top" wrapText="1"/>
    </xf>
    <xf numFmtId="0" fontId="153" fillId="12" borderId="48" xfId="36" applyFont="1" applyFill="1" applyBorder="1" applyAlignment="1">
      <alignment horizontal="left" vertical="top" wrapText="1"/>
    </xf>
    <xf numFmtId="0" fontId="153" fillId="12" borderId="46" xfId="36" applyFont="1" applyFill="1" applyBorder="1" applyAlignment="1">
      <alignment horizontal="left" vertical="top" wrapText="1"/>
    </xf>
    <xf numFmtId="0" fontId="36" fillId="18" borderId="0" xfId="0" applyFont="1" applyFill="1" applyAlignment="1">
      <alignment vertical="center"/>
    </xf>
    <xf numFmtId="0" fontId="153" fillId="12" borderId="15" xfId="36" applyFont="1" applyFill="1" applyBorder="1" applyAlignment="1">
      <alignment horizontal="left" vertical="top" wrapText="1"/>
    </xf>
    <xf numFmtId="0" fontId="153" fillId="12" borderId="0" xfId="36" applyFont="1" applyFill="1" applyBorder="1" applyAlignment="1">
      <alignment horizontal="left" vertical="top" wrapText="1"/>
    </xf>
    <xf numFmtId="0" fontId="153" fillId="12" borderId="0" xfId="36" applyFont="1" applyFill="1" applyAlignment="1">
      <alignment horizontal="left" vertical="top" wrapText="1"/>
    </xf>
    <xf numFmtId="0" fontId="176" fillId="12" borderId="30" xfId="0" applyFont="1" applyFill="1" applyBorder="1"/>
    <xf numFmtId="0" fontId="36" fillId="12" borderId="42" xfId="0" applyFont="1" applyFill="1" applyBorder="1" applyAlignment="1">
      <alignment vertical="center"/>
    </xf>
    <xf numFmtId="0" fontId="39" fillId="12" borderId="0" xfId="36" applyFont="1" applyFill="1" applyBorder="1" applyAlignment="1">
      <alignment horizontal="left" vertical="center" wrapText="1"/>
    </xf>
    <xf numFmtId="0" fontId="39" fillId="12" borderId="0" xfId="36" applyFont="1" applyFill="1" applyAlignment="1">
      <alignment horizontal="left" vertical="center" wrapText="1"/>
    </xf>
    <xf numFmtId="0" fontId="57" fillId="0" borderId="35" xfId="0" applyFont="1" applyBorder="1" applyAlignment="1">
      <alignment horizontal="left" wrapText="1"/>
    </xf>
    <xf numFmtId="0" fontId="66" fillId="16" borderId="108" xfId="0" applyFont="1" applyFill="1" applyBorder="1" applyAlignment="1">
      <alignment horizontal="center" vertical="top" wrapText="1"/>
    </xf>
    <xf numFmtId="0" fontId="66" fillId="16" borderId="109" xfId="0" applyFont="1" applyFill="1" applyBorder="1" applyAlignment="1">
      <alignment horizontal="center" vertical="top" wrapText="1"/>
    </xf>
    <xf numFmtId="0" fontId="39" fillId="12" borderId="54" xfId="36" applyFont="1" applyFill="1" applyBorder="1" applyAlignment="1">
      <alignment horizontal="left" vertical="center" wrapText="1"/>
    </xf>
    <xf numFmtId="0" fontId="39" fillId="12" borderId="46" xfId="36" applyFont="1" applyFill="1" applyBorder="1" applyAlignment="1">
      <alignment horizontal="left" vertical="center" wrapText="1"/>
    </xf>
    <xf numFmtId="0" fontId="57" fillId="11" borderId="111" xfId="0" applyFont="1" applyFill="1" applyBorder="1" applyAlignment="1">
      <alignment horizontal="center" vertical="top" wrapText="1"/>
    </xf>
    <xf numFmtId="0" fontId="51" fillId="12" borderId="48" xfId="44" applyFill="1" applyBorder="1" applyAlignment="1">
      <alignment horizontal="left" vertical="top" wrapText="1"/>
    </xf>
    <xf numFmtId="0" fontId="56" fillId="12" borderId="48" xfId="36" applyFont="1" applyFill="1" applyBorder="1" applyAlignment="1">
      <alignment horizontal="left" vertical="top" wrapText="1"/>
    </xf>
    <xf numFmtId="179" fontId="69" fillId="12" borderId="24" xfId="0" applyNumberFormat="1" applyFont="1" applyFill="1" applyBorder="1" applyAlignment="1">
      <alignment vertical="center"/>
    </xf>
    <xf numFmtId="9" fontId="74" fillId="0" borderId="71" xfId="37" applyFont="1" applyBorder="1" applyAlignment="1">
      <alignment horizontal="right" wrapText="1"/>
    </xf>
    <xf numFmtId="9" fontId="69" fillId="14" borderId="70" xfId="0" applyNumberFormat="1" applyFont="1" applyFill="1" applyBorder="1" applyAlignment="1">
      <alignment vertical="center"/>
    </xf>
    <xf numFmtId="9" fontId="53" fillId="11" borderId="70" xfId="0" applyNumberFormat="1" applyFont="1" applyFill="1" applyBorder="1" applyAlignment="1">
      <alignment vertical="center"/>
    </xf>
    <xf numFmtId="9" fontId="53" fillId="11" borderId="28" xfId="0" applyNumberFormat="1" applyFont="1" applyFill="1" applyBorder="1" applyAlignment="1">
      <alignment vertical="center"/>
    </xf>
    <xf numFmtId="0" fontId="74" fillId="0" borderId="31" xfId="0" applyFont="1" applyBorder="1" applyAlignment="1">
      <alignment wrapText="1"/>
    </xf>
    <xf numFmtId="0" fontId="74" fillId="0" borderId="32" xfId="0" applyFont="1" applyBorder="1" applyAlignment="1">
      <alignment wrapText="1"/>
    </xf>
    <xf numFmtId="0" fontId="36" fillId="11" borderId="71" xfId="0" applyFont="1" applyFill="1" applyBorder="1"/>
    <xf numFmtId="178" fontId="36" fillId="11" borderId="28" xfId="37" applyNumberFormat="1" applyFont="1" applyFill="1" applyBorder="1" applyAlignment="1">
      <alignment vertical="center"/>
    </xf>
    <xf numFmtId="0" fontId="36" fillId="11" borderId="41" xfId="0" applyFont="1" applyFill="1" applyBorder="1"/>
    <xf numFmtId="9" fontId="41" fillId="0" borderId="70" xfId="37" applyFont="1" applyFill="1" applyBorder="1" applyAlignment="1">
      <alignment vertical="center"/>
    </xf>
    <xf numFmtId="181" fontId="36" fillId="11" borderId="25" xfId="38" applyNumberFormat="1" applyFont="1" applyFill="1" applyBorder="1" applyAlignment="1">
      <alignment vertical="center"/>
    </xf>
    <xf numFmtId="0" fontId="78" fillId="19" borderId="24" xfId="0" applyFont="1" applyFill="1" applyBorder="1" applyAlignment="1">
      <alignment wrapText="1"/>
    </xf>
    <xf numFmtId="0" fontId="128" fillId="0" borderId="112" xfId="0" applyFont="1" applyBorder="1" applyAlignment="1">
      <alignment horizontal="center" vertical="center"/>
    </xf>
    <xf numFmtId="0" fontId="128" fillId="0" borderId="113" xfId="0" applyFont="1" applyBorder="1" applyAlignment="1">
      <alignment horizontal="center" vertical="center"/>
    </xf>
    <xf numFmtId="0" fontId="128" fillId="0" borderId="75" xfId="0" applyFont="1" applyBorder="1" applyAlignment="1">
      <alignment horizontal="center" vertical="center"/>
    </xf>
    <xf numFmtId="0" fontId="128" fillId="0" borderId="114" xfId="0" applyFont="1" applyBorder="1" applyAlignment="1">
      <alignment horizontal="center" vertical="center"/>
    </xf>
    <xf numFmtId="0" fontId="128" fillId="0" borderId="72" xfId="0" applyFont="1" applyBorder="1" applyAlignment="1">
      <alignment horizontal="center" vertical="center"/>
    </xf>
    <xf numFmtId="0" fontId="128" fillId="0" borderId="115" xfId="0" applyFont="1" applyBorder="1" applyAlignment="1">
      <alignment horizontal="center" vertical="center"/>
    </xf>
    <xf numFmtId="167" fontId="69" fillId="12" borderId="16" xfId="0" applyNumberFormat="1" applyFont="1" applyFill="1" applyBorder="1" applyAlignment="1">
      <alignment horizontal="right" vertical="center" wrapText="1"/>
    </xf>
    <xf numFmtId="0" fontId="53" fillId="11" borderId="27" xfId="0" applyFont="1" applyFill="1" applyBorder="1" applyAlignment="1">
      <alignment vertical="center"/>
    </xf>
    <xf numFmtId="0" fontId="57" fillId="11" borderId="15" xfId="0" applyFont="1" applyFill="1" applyBorder="1" applyAlignment="1">
      <alignment horizontal="left" vertical="center" wrapText="1"/>
    </xf>
    <xf numFmtId="4" fontId="36" fillId="11" borderId="25" xfId="0" applyNumberFormat="1" applyFont="1" applyFill="1" applyBorder="1" applyAlignment="1">
      <alignment vertical="center"/>
    </xf>
    <xf numFmtId="4" fontId="36" fillId="11" borderId="27" xfId="0" applyNumberFormat="1" applyFont="1" applyFill="1" applyBorder="1" applyAlignment="1">
      <alignment horizontal="right" vertical="center"/>
    </xf>
    <xf numFmtId="9" fontId="41" fillId="11" borderId="27" xfId="37" applyFont="1" applyFill="1" applyBorder="1" applyAlignment="1">
      <alignment vertical="center"/>
    </xf>
    <xf numFmtId="0" fontId="53" fillId="0" borderId="35" xfId="0" applyFont="1" applyBorder="1" applyAlignment="1">
      <alignment horizontal="left" vertical="center" wrapText="1"/>
    </xf>
    <xf numFmtId="0" fontId="53" fillId="11" borderId="0" xfId="0" applyFont="1" applyFill="1" applyAlignment="1">
      <alignment wrapText="1"/>
    </xf>
    <xf numFmtId="0" fontId="53" fillId="11" borderId="0" xfId="0" applyFont="1" applyFill="1"/>
    <xf numFmtId="0" fontId="74" fillId="11" borderId="0" xfId="0" applyFont="1" applyFill="1" applyAlignment="1">
      <alignment horizontal="left" vertical="top" wrapText="1"/>
    </xf>
    <xf numFmtId="0" fontId="53" fillId="11" borderId="0" xfId="0" applyFont="1" applyFill="1" applyAlignment="1">
      <alignment horizontal="left" vertical="top" wrapText="1"/>
    </xf>
    <xf numFmtId="0" fontId="38" fillId="11" borderId="0" xfId="0" applyFont="1" applyFill="1" applyAlignment="1">
      <alignment vertical="center" wrapText="1"/>
    </xf>
    <xf numFmtId="0" fontId="49" fillId="11" borderId="0" xfId="36" applyFont="1" applyFill="1" applyAlignment="1">
      <alignment horizontal="left" vertical="top" wrapText="1"/>
    </xf>
    <xf numFmtId="0" fontId="49" fillId="11" borderId="0" xfId="36" applyFont="1" applyFill="1" applyAlignment="1"/>
    <xf numFmtId="0" fontId="57" fillId="12" borderId="0" xfId="0" applyFont="1" applyFill="1" applyAlignment="1">
      <alignment horizontal="center" vertical="top" wrapText="1"/>
    </xf>
    <xf numFmtId="0" fontId="57" fillId="12" borderId="38" xfId="0" applyFont="1" applyFill="1" applyBorder="1" applyAlignment="1">
      <alignment horizontal="center" vertical="top" wrapText="1"/>
    </xf>
    <xf numFmtId="0" fontId="57" fillId="0" borderId="38" xfId="0" applyFont="1" applyBorder="1" applyAlignment="1">
      <alignment horizontal="left" vertical="top" wrapText="1"/>
    </xf>
    <xf numFmtId="0" fontId="57" fillId="0" borderId="0" xfId="0" applyFont="1" applyAlignment="1">
      <alignment horizontal="left" vertical="top" wrapText="1"/>
    </xf>
    <xf numFmtId="0" fontId="57" fillId="0" borderId="15" xfId="0" applyFont="1" applyBorder="1" applyAlignment="1">
      <alignment horizontal="left" vertical="top" wrapText="1"/>
    </xf>
    <xf numFmtId="0" fontId="66" fillId="16" borderId="108" xfId="0" applyFont="1" applyFill="1" applyBorder="1" applyAlignment="1">
      <alignment horizontal="center" vertical="top" wrapText="1"/>
    </xf>
    <xf numFmtId="0" fontId="66" fillId="16" borderId="109" xfId="0" applyFont="1" applyFill="1" applyBorder="1" applyAlignment="1">
      <alignment horizontal="center" vertical="top" wrapText="1"/>
    </xf>
    <xf numFmtId="0" fontId="56" fillId="16" borderId="108" xfId="0" applyFont="1" applyFill="1" applyBorder="1" applyAlignment="1">
      <alignment horizontal="left" vertical="center" wrapText="1"/>
    </xf>
    <xf numFmtId="0" fontId="57" fillId="11" borderId="0" xfId="0" applyFont="1" applyFill="1" applyAlignment="1">
      <alignment horizontal="left" vertical="top" wrapText="1"/>
    </xf>
    <xf numFmtId="0" fontId="57" fillId="11" borderId="15" xfId="0" applyFont="1" applyFill="1" applyBorder="1" applyAlignment="1">
      <alignment horizontal="left" vertical="top" wrapText="1"/>
    </xf>
    <xf numFmtId="0" fontId="70" fillId="0" borderId="0" xfId="0" applyFont="1" applyAlignment="1">
      <alignment vertical="top" wrapText="1"/>
    </xf>
    <xf numFmtId="0" fontId="57" fillId="11" borderId="38" xfId="0" applyFont="1" applyFill="1" applyBorder="1" applyAlignment="1">
      <alignment horizontal="left" vertical="top" wrapText="1"/>
    </xf>
    <xf numFmtId="0" fontId="59" fillId="0" borderId="0" xfId="36" applyFont="1" applyBorder="1" applyAlignment="1">
      <alignment horizontal="left" vertical="top" wrapText="1"/>
    </xf>
    <xf numFmtId="0" fontId="57" fillId="0" borderId="61" xfId="0" applyFont="1" applyBorder="1" applyAlignment="1">
      <alignment horizontal="left" vertical="top" wrapText="1"/>
    </xf>
    <xf numFmtId="0" fontId="57" fillId="0" borderId="62" xfId="0" applyFont="1" applyBorder="1" applyAlignment="1">
      <alignment horizontal="left" vertical="top" wrapText="1"/>
    </xf>
    <xf numFmtId="0" fontId="56" fillId="16" borderId="116" xfId="0" applyFont="1" applyFill="1" applyBorder="1" applyAlignment="1">
      <alignment horizontal="left" vertical="center" wrapText="1"/>
    </xf>
    <xf numFmtId="0" fontId="56" fillId="16" borderId="110" xfId="0" applyFont="1" applyFill="1" applyBorder="1" applyAlignment="1">
      <alignment horizontal="left" vertical="center" wrapText="1"/>
    </xf>
    <xf numFmtId="0" fontId="57" fillId="3" borderId="41" xfId="0" applyFont="1" applyFill="1" applyBorder="1" applyAlignment="1">
      <alignment horizontal="left" vertical="center" wrapText="1"/>
    </xf>
    <xf numFmtId="0" fontId="57" fillId="3" borderId="0" xfId="0" applyFont="1" applyFill="1" applyAlignment="1">
      <alignment horizontal="left" vertical="center" wrapText="1"/>
    </xf>
    <xf numFmtId="0" fontId="57" fillId="3" borderId="1" xfId="0" applyFont="1" applyFill="1" applyBorder="1" applyAlignment="1">
      <alignment horizontal="left" vertical="center" wrapText="1"/>
    </xf>
    <xf numFmtId="0" fontId="57" fillId="3" borderId="58" xfId="0" applyFont="1" applyFill="1" applyBorder="1" applyAlignment="1">
      <alignment horizontal="left" vertical="center" wrapText="1"/>
    </xf>
    <xf numFmtId="0" fontId="57" fillId="3" borderId="3" xfId="0" applyFont="1" applyFill="1" applyBorder="1" applyAlignment="1">
      <alignment horizontal="left" vertical="center" wrapText="1"/>
    </xf>
    <xf numFmtId="0" fontId="57" fillId="3" borderId="4" xfId="0" applyFont="1" applyFill="1" applyBorder="1" applyAlignment="1">
      <alignment horizontal="left" vertical="center" wrapText="1"/>
    </xf>
    <xf numFmtId="0" fontId="57" fillId="5" borderId="60" xfId="0" applyFont="1" applyFill="1" applyBorder="1" applyAlignment="1">
      <alignment horizontal="left" vertical="center" wrapText="1"/>
    </xf>
    <xf numFmtId="0" fontId="57" fillId="5" borderId="6" xfId="0" applyFont="1" applyFill="1" applyBorder="1" applyAlignment="1">
      <alignment horizontal="left" vertical="center" wrapText="1"/>
    </xf>
    <xf numFmtId="0" fontId="57" fillId="5" borderId="7" xfId="0" applyFont="1" applyFill="1" applyBorder="1" applyAlignment="1">
      <alignment horizontal="left" vertical="center" wrapText="1"/>
    </xf>
    <xf numFmtId="0" fontId="57" fillId="4" borderId="60" xfId="0" applyFont="1" applyFill="1" applyBorder="1" applyAlignment="1">
      <alignment horizontal="left" wrapText="1"/>
    </xf>
    <xf numFmtId="0" fontId="57" fillId="4" borderId="6" xfId="0" applyFont="1" applyFill="1" applyBorder="1" applyAlignment="1">
      <alignment horizontal="left" wrapText="1"/>
    </xf>
    <xf numFmtId="0" fontId="57" fillId="4" borderId="7" xfId="0" applyFont="1" applyFill="1" applyBorder="1" applyAlignment="1">
      <alignment horizontal="left" wrapText="1"/>
    </xf>
    <xf numFmtId="0" fontId="57" fillId="0" borderId="60" xfId="0" applyFont="1" applyBorder="1" applyAlignment="1">
      <alignment horizontal="left" vertical="top" wrapText="1"/>
    </xf>
    <xf numFmtId="0" fontId="57" fillId="0" borderId="6" xfId="0" applyFont="1" applyBorder="1" applyAlignment="1">
      <alignment horizontal="left" vertical="top" wrapText="1"/>
    </xf>
    <xf numFmtId="0" fontId="59" fillId="0" borderId="15" xfId="36" applyFont="1" applyBorder="1" applyAlignment="1">
      <alignment horizontal="left" vertical="top" wrapText="1"/>
    </xf>
    <xf numFmtId="0" fontId="64" fillId="0" borderId="0" xfId="0" applyFont="1" applyAlignment="1">
      <alignment horizontal="left" vertical="top" wrapText="1"/>
    </xf>
    <xf numFmtId="0" fontId="57" fillId="12" borderId="19" xfId="0" applyFont="1" applyFill="1" applyBorder="1" applyAlignment="1">
      <alignment horizontal="center" vertical="center" wrapText="1"/>
    </xf>
    <xf numFmtId="0" fontId="57" fillId="12" borderId="35" xfId="0" applyFont="1" applyFill="1" applyBorder="1" applyAlignment="1">
      <alignment horizontal="center" vertical="center" wrapText="1"/>
    </xf>
    <xf numFmtId="0" fontId="57" fillId="0" borderId="24" xfId="0" applyFont="1" applyBorder="1" applyAlignment="1">
      <alignment horizontal="left" vertical="top" wrapText="1"/>
    </xf>
    <xf numFmtId="0" fontId="57" fillId="2" borderId="0" xfId="0" applyFont="1" applyFill="1" applyAlignment="1">
      <alignment horizontal="left" vertical="center" wrapText="1"/>
    </xf>
    <xf numFmtId="0" fontId="61" fillId="16" borderId="108" xfId="0" applyFont="1" applyFill="1" applyBorder="1" applyAlignment="1">
      <alignment horizontal="left" vertical="center" wrapText="1"/>
    </xf>
    <xf numFmtId="0" fontId="57" fillId="16" borderId="108" xfId="0" applyFont="1" applyFill="1" applyBorder="1" applyAlignment="1">
      <alignment horizontal="center" vertical="top" wrapText="1"/>
    </xf>
    <xf numFmtId="0" fontId="57" fillId="16" borderId="109" xfId="0" applyFont="1" applyFill="1" applyBorder="1" applyAlignment="1">
      <alignment horizontal="center" vertical="top" wrapText="1"/>
    </xf>
    <xf numFmtId="0" fontId="57" fillId="0" borderId="0" xfId="0" applyFont="1" applyAlignment="1">
      <alignment horizontal="left" vertical="center" wrapText="1"/>
    </xf>
    <xf numFmtId="0" fontId="57" fillId="2" borderId="15" xfId="0" applyFont="1" applyFill="1" applyBorder="1" applyAlignment="1">
      <alignment horizontal="left" vertical="top" wrapText="1"/>
    </xf>
    <xf numFmtId="0" fontId="57" fillId="2" borderId="0" xfId="0" applyFont="1" applyFill="1" applyAlignment="1">
      <alignment horizontal="left" vertical="top" wrapText="1"/>
    </xf>
    <xf numFmtId="0" fontId="57" fillId="12" borderId="55" xfId="0" applyFont="1" applyFill="1" applyBorder="1" applyAlignment="1">
      <alignment horizontal="center" vertical="center" wrapText="1"/>
    </xf>
    <xf numFmtId="0" fontId="57" fillId="12" borderId="55" xfId="0" applyFont="1" applyFill="1" applyBorder="1" applyAlignment="1">
      <alignment horizontal="center" vertical="top" wrapText="1"/>
    </xf>
    <xf numFmtId="0" fontId="57" fillId="12" borderId="35" xfId="0" applyFont="1" applyFill="1" applyBorder="1" applyAlignment="1">
      <alignment horizontal="center" vertical="top" wrapText="1"/>
    </xf>
    <xf numFmtId="0" fontId="38" fillId="11" borderId="49" xfId="0" applyFont="1" applyFill="1" applyBorder="1" applyAlignment="1">
      <alignment vertical="center" wrapText="1"/>
    </xf>
    <xf numFmtId="0" fontId="38" fillId="11" borderId="50" xfId="0" applyFont="1" applyFill="1" applyBorder="1" applyAlignment="1">
      <alignment vertical="center" wrapText="1"/>
    </xf>
    <xf numFmtId="0" fontId="38" fillId="11" borderId="37" xfId="0" applyFont="1" applyFill="1" applyBorder="1" applyAlignment="1">
      <alignment vertical="center" wrapText="1"/>
    </xf>
    <xf numFmtId="0" fontId="38" fillId="11" borderId="36" xfId="0" applyFont="1" applyFill="1" applyBorder="1" applyAlignment="1">
      <alignment vertical="center" wrapText="1"/>
    </xf>
    <xf numFmtId="0" fontId="38" fillId="11" borderId="47" xfId="0" applyFont="1" applyFill="1" applyBorder="1" applyAlignment="1">
      <alignment vertical="center" wrapText="1"/>
    </xf>
    <xf numFmtId="0" fontId="38" fillId="11" borderId="20" xfId="0" applyFont="1" applyFill="1" applyBorder="1" applyAlignment="1">
      <alignment vertical="center" wrapText="1"/>
    </xf>
    <xf numFmtId="0" fontId="51" fillId="0" borderId="0" xfId="36" applyBorder="1" applyAlignment="1">
      <alignment horizontal="left" vertical="center" wrapText="1"/>
    </xf>
    <xf numFmtId="0" fontId="36" fillId="2" borderId="0" xfId="0" applyFont="1" applyFill="1" applyAlignment="1">
      <alignment vertical="top" wrapText="1"/>
    </xf>
    <xf numFmtId="0" fontId="53" fillId="2" borderId="0" xfId="0" applyFont="1" applyFill="1" applyAlignment="1">
      <alignment horizontal="left" vertical="center" wrapText="1"/>
    </xf>
    <xf numFmtId="0" fontId="57" fillId="11" borderId="0" xfId="0" applyFont="1" applyFill="1" applyAlignment="1">
      <alignment horizontal="left" wrapText="1"/>
    </xf>
    <xf numFmtId="0" fontId="3" fillId="0" borderId="15" xfId="0" applyFont="1" applyBorder="1" applyAlignment="1">
      <alignment horizontal="left" vertical="top" wrapText="1"/>
    </xf>
    <xf numFmtId="0" fontId="57" fillId="0" borderId="0" xfId="0" applyFont="1" applyAlignment="1">
      <alignment horizontal="left" wrapText="1"/>
    </xf>
    <xf numFmtId="0" fontId="57" fillId="0" borderId="15" xfId="0" applyFont="1" applyBorder="1" applyAlignment="1">
      <alignment horizontal="left" wrapText="1"/>
    </xf>
    <xf numFmtId="0" fontId="51" fillId="12" borderId="46" xfId="36" applyFill="1" applyBorder="1" applyAlignment="1">
      <alignment horizontal="left" vertical="top" wrapText="1"/>
    </xf>
    <xf numFmtId="0" fontId="54" fillId="11" borderId="73" xfId="42" applyFont="1" applyFill="1" applyBorder="1" applyAlignment="1">
      <alignment horizontal="center" vertical="center" wrapText="1"/>
    </xf>
    <xf numFmtId="0" fontId="54" fillId="11" borderId="70" xfId="42" applyFont="1" applyFill="1" applyBorder="1" applyAlignment="1">
      <alignment horizontal="center" vertical="center" wrapText="1"/>
    </xf>
    <xf numFmtId="0" fontId="53" fillId="11" borderId="40" xfId="0" applyFont="1" applyFill="1" applyBorder="1" applyAlignment="1">
      <alignment horizontal="center" vertical="center" wrapText="1"/>
    </xf>
    <xf numFmtId="0" fontId="53" fillId="11" borderId="42" xfId="0" applyFont="1" applyFill="1" applyBorder="1" applyAlignment="1">
      <alignment horizontal="center" vertical="center" wrapText="1"/>
    </xf>
    <xf numFmtId="0" fontId="74" fillId="11" borderId="0" xfId="42" applyFont="1" applyFill="1" applyAlignment="1">
      <alignment horizontal="left" vertical="top" wrapText="1"/>
    </xf>
    <xf numFmtId="0" fontId="74" fillId="11" borderId="15" xfId="42" applyFont="1" applyFill="1" applyBorder="1" applyAlignment="1">
      <alignment horizontal="left" vertical="top" wrapText="1"/>
    </xf>
    <xf numFmtId="0" fontId="80" fillId="11" borderId="38" xfId="0" applyFont="1" applyFill="1" applyBorder="1" applyAlignment="1">
      <alignment vertical="top" wrapText="1"/>
    </xf>
    <xf numFmtId="0" fontId="80" fillId="11" borderId="24" xfId="0" applyFont="1" applyFill="1" applyBorder="1" applyAlignment="1">
      <alignment vertical="top" wrapText="1"/>
    </xf>
    <xf numFmtId="0" fontId="80" fillId="11" borderId="32" xfId="0" applyFont="1" applyFill="1" applyBorder="1" applyAlignment="1">
      <alignment vertical="top" wrapText="1"/>
    </xf>
    <xf numFmtId="0" fontId="74" fillId="11" borderId="42" xfId="42" applyFont="1" applyFill="1" applyBorder="1" applyAlignment="1">
      <alignment horizontal="left" vertical="top" wrapText="1"/>
    </xf>
    <xf numFmtId="167" fontId="105" fillId="15" borderId="0" xfId="0" applyNumberFormat="1" applyFont="1" applyFill="1" applyAlignment="1">
      <alignment horizontal="center" vertical="center" wrapText="1"/>
    </xf>
    <xf numFmtId="0" fontId="74" fillId="11" borderId="15" xfId="42" applyFont="1" applyFill="1" applyBorder="1" applyAlignment="1">
      <alignment vertical="top" wrapText="1"/>
    </xf>
    <xf numFmtId="0" fontId="74" fillId="11" borderId="42" xfId="42" applyFont="1" applyFill="1" applyBorder="1" applyAlignment="1">
      <alignment vertical="top" wrapText="1"/>
    </xf>
    <xf numFmtId="167" fontId="105" fillId="15" borderId="24" xfId="0" applyNumberFormat="1" applyFont="1" applyFill="1" applyBorder="1" applyAlignment="1">
      <alignment horizontal="center" vertical="center" wrapText="1"/>
    </xf>
    <xf numFmtId="0" fontId="80" fillId="11" borderId="40" xfId="0" applyFont="1" applyFill="1" applyBorder="1" applyAlignment="1">
      <alignment vertical="top" wrapText="1"/>
    </xf>
    <xf numFmtId="0" fontId="74" fillId="0" borderId="0" xfId="18" applyFont="1" applyAlignment="1">
      <alignment horizontal="left" vertical="top" wrapText="1"/>
    </xf>
    <xf numFmtId="0" fontId="54" fillId="12" borderId="0" xfId="0" applyFont="1" applyFill="1" applyAlignment="1">
      <alignment horizontal="left" wrapText="1"/>
    </xf>
    <xf numFmtId="0" fontId="53" fillId="12" borderId="15" xfId="0" applyFont="1" applyFill="1" applyBorder="1" applyAlignment="1">
      <alignment vertical="top" wrapText="1"/>
    </xf>
    <xf numFmtId="0" fontId="69" fillId="12" borderId="28" xfId="0" applyFont="1" applyFill="1" applyBorder="1" applyAlignment="1">
      <alignment vertical="top" wrapText="1"/>
    </xf>
    <xf numFmtId="0" fontId="69" fillId="12" borderId="15" xfId="0" applyFont="1" applyFill="1" applyBorder="1" applyAlignment="1">
      <alignment vertical="top" wrapText="1"/>
    </xf>
    <xf numFmtId="0" fontId="140" fillId="12" borderId="0" xfId="0" applyFont="1" applyFill="1" applyAlignment="1">
      <alignment horizontal="center" vertical="center"/>
    </xf>
    <xf numFmtId="0" fontId="140" fillId="12" borderId="16" xfId="0" applyFont="1" applyFill="1" applyBorder="1" applyAlignment="1">
      <alignment horizontal="center" vertical="center"/>
    </xf>
    <xf numFmtId="0" fontId="69" fillId="12" borderId="41" xfId="0" applyFont="1" applyFill="1" applyBorder="1" applyAlignment="1">
      <alignment vertical="top"/>
    </xf>
    <xf numFmtId="0" fontId="69" fillId="12" borderId="28" xfId="0" applyFont="1" applyFill="1" applyBorder="1" applyAlignment="1">
      <alignment vertical="top"/>
    </xf>
    <xf numFmtId="0" fontId="53" fillId="12" borderId="0" xfId="0" applyFont="1" applyFill="1" applyAlignment="1">
      <alignment vertical="top" wrapText="1"/>
    </xf>
    <xf numFmtId="0" fontId="54" fillId="12" borderId="24" xfId="0" applyFont="1" applyFill="1" applyBorder="1" applyAlignment="1">
      <alignment horizontal="left" wrapText="1"/>
    </xf>
    <xf numFmtId="0" fontId="54" fillId="12" borderId="27" xfId="0" applyFont="1" applyFill="1" applyBorder="1"/>
    <xf numFmtId="0" fontId="54" fillId="12" borderId="32" xfId="0" applyFont="1" applyFill="1" applyBorder="1"/>
    <xf numFmtId="0" fontId="54" fillId="12" borderId="27" xfId="0" applyFont="1" applyFill="1" applyBorder="1" applyAlignment="1">
      <alignment horizontal="center" wrapText="1"/>
    </xf>
    <xf numFmtId="0" fontId="54" fillId="12" borderId="32" xfId="0" applyFont="1" applyFill="1" applyBorder="1" applyAlignment="1">
      <alignment horizontal="center" wrapText="1"/>
    </xf>
    <xf numFmtId="0" fontId="69" fillId="12" borderId="41" xfId="0" applyFont="1" applyFill="1" applyBorder="1" applyAlignment="1">
      <alignment vertical="top" wrapText="1"/>
    </xf>
    <xf numFmtId="0" fontId="69" fillId="12" borderId="0" xfId="0" applyFont="1" applyFill="1" applyAlignment="1">
      <alignment vertical="top" wrapText="1"/>
    </xf>
    <xf numFmtId="0" fontId="140" fillId="12" borderId="39" xfId="0" applyFont="1" applyFill="1" applyBorder="1" applyAlignment="1">
      <alignment horizontal="center" vertical="top"/>
    </xf>
    <xf numFmtId="0" fontId="140" fillId="12" borderId="40" xfId="0" applyFont="1" applyFill="1" applyBorder="1" applyAlignment="1">
      <alignment horizontal="center" vertical="top"/>
    </xf>
    <xf numFmtId="0" fontId="140" fillId="12" borderId="41" xfId="0" applyFont="1" applyFill="1" applyBorder="1" applyAlignment="1">
      <alignment horizontal="center" vertical="top"/>
    </xf>
    <xf numFmtId="0" fontId="140" fillId="12" borderId="16" xfId="0" applyFont="1" applyFill="1" applyBorder="1" applyAlignment="1">
      <alignment horizontal="center" vertical="top"/>
    </xf>
    <xf numFmtId="0" fontId="53" fillId="12" borderId="39" xfId="0" applyFont="1" applyFill="1" applyBorder="1" applyAlignment="1">
      <alignment horizontal="center" vertical="top" wrapText="1"/>
    </xf>
    <xf numFmtId="0" fontId="53" fillId="12" borderId="40" xfId="0" applyFont="1" applyFill="1" applyBorder="1" applyAlignment="1">
      <alignment horizontal="center" vertical="top" wrapText="1"/>
    </xf>
    <xf numFmtId="0" fontId="53" fillId="12" borderId="41" xfId="0" applyFont="1" applyFill="1" applyBorder="1" applyAlignment="1">
      <alignment horizontal="center" vertical="top" wrapText="1"/>
    </xf>
    <xf numFmtId="0" fontId="53" fillId="12" borderId="16" xfId="0" applyFont="1" applyFill="1" applyBorder="1" applyAlignment="1">
      <alignment horizontal="center" vertical="top" wrapText="1"/>
    </xf>
    <xf numFmtId="0" fontId="53" fillId="12" borderId="0" xfId="42" applyFont="1" applyFill="1" applyAlignment="1">
      <alignment vertical="top" wrapText="1"/>
    </xf>
    <xf numFmtId="0" fontId="53" fillId="12" borderId="16" xfId="42" applyFont="1" applyFill="1" applyBorder="1" applyAlignment="1">
      <alignment vertical="top" wrapText="1"/>
    </xf>
    <xf numFmtId="0" fontId="53" fillId="12" borderId="16" xfId="0" applyFont="1" applyFill="1" applyBorder="1" applyAlignment="1">
      <alignment vertical="top" wrapText="1"/>
    </xf>
    <xf numFmtId="0" fontId="140" fillId="12" borderId="41" xfId="0" applyFont="1" applyFill="1" applyBorder="1" applyAlignment="1">
      <alignment horizontal="center" vertical="center"/>
    </xf>
    <xf numFmtId="0" fontId="53" fillId="12" borderId="0" xfId="42" applyFont="1" applyFill="1" applyAlignment="1">
      <alignment horizontal="left" vertical="top" wrapText="1"/>
    </xf>
    <xf numFmtId="0" fontId="53" fillId="12" borderId="16" xfId="42" applyFont="1" applyFill="1" applyBorder="1" applyAlignment="1">
      <alignment horizontal="left" vertical="top" wrapText="1"/>
    </xf>
    <xf numFmtId="0" fontId="80" fillId="11" borderId="0" xfId="0" applyFont="1" applyFill="1" applyAlignment="1">
      <alignment vertical="top" wrapText="1"/>
    </xf>
    <xf numFmtId="0" fontId="75" fillId="11" borderId="0" xfId="42" applyFont="1" applyFill="1" applyAlignment="1">
      <alignment horizontal="left" vertical="top" wrapText="1"/>
    </xf>
    <xf numFmtId="0" fontId="75" fillId="11" borderId="15" xfId="42" applyFont="1" applyFill="1" applyBorder="1" applyAlignment="1">
      <alignment horizontal="left" vertical="top" wrapText="1"/>
    </xf>
    <xf numFmtId="0" fontId="88" fillId="11" borderId="73" xfId="42" applyFont="1" applyFill="1" applyBorder="1" applyAlignment="1">
      <alignment horizontal="center" vertical="center" wrapText="1"/>
    </xf>
    <xf numFmtId="0" fontId="88" fillId="11" borderId="70" xfId="42" applyFont="1" applyFill="1" applyBorder="1" applyAlignment="1">
      <alignment horizontal="center" vertical="center" wrapText="1"/>
    </xf>
    <xf numFmtId="167" fontId="112" fillId="11" borderId="73" xfId="42" applyNumberFormat="1" applyFont="1" applyFill="1" applyBorder="1" applyAlignment="1">
      <alignment horizontal="center" vertical="center" wrapText="1"/>
    </xf>
    <xf numFmtId="167" fontId="112" fillId="11" borderId="70" xfId="42" applyNumberFormat="1" applyFont="1" applyFill="1" applyBorder="1" applyAlignment="1">
      <alignment horizontal="center" vertical="center" wrapText="1"/>
    </xf>
    <xf numFmtId="0" fontId="53" fillId="11" borderId="73" xfId="0" applyFont="1" applyFill="1" applyBorder="1" applyAlignment="1">
      <alignment horizontal="center" vertical="center" wrapText="1"/>
    </xf>
    <xf numFmtId="0" fontId="53" fillId="11" borderId="70" xfId="0" applyFont="1" applyFill="1" applyBorder="1" applyAlignment="1">
      <alignment horizontal="center" vertical="center" wrapText="1"/>
    </xf>
    <xf numFmtId="0" fontId="54" fillId="12" borderId="32" xfId="0" applyFont="1" applyFill="1" applyBorder="1" applyAlignment="1">
      <alignment horizontal="left" wrapText="1"/>
    </xf>
    <xf numFmtId="0" fontId="140" fillId="12" borderId="39" xfId="42" applyFont="1" applyFill="1" applyBorder="1" applyAlignment="1">
      <alignment horizontal="center" vertical="center"/>
    </xf>
    <xf numFmtId="0" fontId="140" fillId="12" borderId="40" xfId="42" applyFont="1" applyFill="1" applyBorder="1" applyAlignment="1">
      <alignment horizontal="center" vertical="center"/>
    </xf>
    <xf numFmtId="0" fontId="140" fillId="12" borderId="41" xfId="42" applyFont="1" applyFill="1" applyBorder="1" applyAlignment="1">
      <alignment horizontal="center" vertical="center"/>
    </xf>
    <xf numFmtId="0" fontId="140" fillId="12" borderId="16" xfId="42" applyFont="1" applyFill="1" applyBorder="1" applyAlignment="1">
      <alignment horizontal="center" vertical="center"/>
    </xf>
    <xf numFmtId="0" fontId="54" fillId="11" borderId="0" xfId="0" applyFont="1" applyFill="1" applyAlignment="1">
      <alignment horizontal="left" wrapText="1"/>
    </xf>
    <xf numFmtId="0" fontId="140" fillId="11" borderId="0" xfId="0" applyFont="1" applyFill="1" applyAlignment="1">
      <alignment horizontal="center" vertical="center"/>
    </xf>
    <xf numFmtId="0" fontId="75" fillId="11" borderId="42" xfId="42" applyFont="1" applyFill="1" applyBorder="1" applyAlignment="1">
      <alignment horizontal="left" vertical="top" wrapText="1"/>
    </xf>
    <xf numFmtId="0" fontId="140" fillId="12" borderId="15" xfId="0" applyFont="1" applyFill="1" applyBorder="1" applyAlignment="1">
      <alignment horizontal="center" vertical="center"/>
    </xf>
    <xf numFmtId="0" fontId="140" fillId="12" borderId="42" xfId="0" applyFont="1" applyFill="1" applyBorder="1" applyAlignment="1">
      <alignment horizontal="center" vertical="center"/>
    </xf>
    <xf numFmtId="0" fontId="165" fillId="12" borderId="39" xfId="0" applyFont="1" applyFill="1" applyBorder="1" applyAlignment="1">
      <alignment horizontal="center" vertical="top"/>
    </xf>
    <xf numFmtId="0" fontId="165" fillId="12" borderId="40" xfId="0" applyFont="1" applyFill="1" applyBorder="1" applyAlignment="1">
      <alignment horizontal="center" vertical="top"/>
    </xf>
    <xf numFmtId="0" fontId="165" fillId="12" borderId="41" xfId="0" applyFont="1" applyFill="1" applyBorder="1" applyAlignment="1">
      <alignment horizontal="center" vertical="top"/>
    </xf>
    <xf numFmtId="0" fontId="165" fillId="12" borderId="16" xfId="0" applyFont="1" applyFill="1" applyBorder="1" applyAlignment="1">
      <alignment horizontal="center" vertical="top"/>
    </xf>
    <xf numFmtId="0" fontId="163" fillId="12" borderId="0" xfId="42" applyFont="1" applyFill="1" applyAlignment="1">
      <alignment horizontal="left" vertical="top" wrapText="1"/>
    </xf>
    <xf numFmtId="0" fontId="140" fillId="12" borderId="28" xfId="0" applyFont="1" applyFill="1" applyBorder="1" applyAlignment="1">
      <alignment horizontal="center" vertical="top"/>
    </xf>
    <xf numFmtId="0" fontId="140" fillId="12" borderId="42" xfId="0" applyFont="1" applyFill="1" applyBorder="1" applyAlignment="1">
      <alignment horizontal="center" vertical="top"/>
    </xf>
    <xf numFmtId="0" fontId="53" fillId="11" borderId="0" xfId="0" applyFont="1" applyFill="1" applyAlignment="1">
      <alignment vertical="top" wrapText="1"/>
    </xf>
    <xf numFmtId="0" fontId="53" fillId="11" borderId="15" xfId="0" applyFont="1" applyFill="1" applyBorder="1" applyAlignment="1">
      <alignment vertical="top" wrapText="1"/>
    </xf>
    <xf numFmtId="0" fontId="53" fillId="11" borderId="73" xfId="42" applyFont="1" applyFill="1" applyBorder="1" applyAlignment="1">
      <alignment horizontal="center" vertical="center" wrapText="1"/>
    </xf>
    <xf numFmtId="0" fontId="53" fillId="11" borderId="70" xfId="42" applyFont="1" applyFill="1" applyBorder="1" applyAlignment="1">
      <alignment horizontal="center" vertical="center" wrapText="1"/>
    </xf>
    <xf numFmtId="0" fontId="53" fillId="11" borderId="15" xfId="0" applyFont="1" applyFill="1" applyBorder="1" applyAlignment="1">
      <alignment vertical="top"/>
    </xf>
    <xf numFmtId="0" fontId="53" fillId="11" borderId="42" xfId="0" applyFont="1" applyFill="1" applyBorder="1" applyAlignment="1">
      <alignment vertical="top"/>
    </xf>
    <xf numFmtId="0" fontId="74" fillId="0" borderId="0" xfId="42" applyFont="1" applyAlignment="1">
      <alignment vertical="top" wrapText="1"/>
    </xf>
    <xf numFmtId="0" fontId="74" fillId="0" borderId="16" xfId="42" applyFont="1" applyBorder="1" applyAlignment="1">
      <alignment vertical="top" wrapText="1"/>
    </xf>
    <xf numFmtId="0" fontId="74" fillId="0" borderId="15" xfId="42" applyFont="1" applyBorder="1" applyAlignment="1">
      <alignment vertical="top" wrapText="1"/>
    </xf>
    <xf numFmtId="0" fontId="74" fillId="0" borderId="42" xfId="42" applyFont="1" applyBorder="1" applyAlignment="1">
      <alignment vertical="top" wrapText="1"/>
    </xf>
    <xf numFmtId="0" fontId="160" fillId="12" borderId="0" xfId="42" applyFont="1" applyFill="1" applyAlignment="1">
      <alignment horizontal="left" vertical="top" wrapText="1"/>
    </xf>
    <xf numFmtId="0" fontId="160" fillId="12" borderId="16" xfId="42" applyFont="1" applyFill="1" applyBorder="1" applyAlignment="1">
      <alignment horizontal="left" vertical="top" wrapText="1"/>
    </xf>
    <xf numFmtId="0" fontId="69" fillId="12" borderId="0" xfId="0" applyFont="1" applyFill="1" applyAlignment="1">
      <alignment vertical="top"/>
    </xf>
    <xf numFmtId="0" fontId="69" fillId="11" borderId="38" xfId="0" applyFont="1" applyFill="1" applyBorder="1" applyAlignment="1">
      <alignment vertical="top" wrapText="1"/>
    </xf>
    <xf numFmtId="0" fontId="69" fillId="11" borderId="24" xfId="0" applyFont="1" applyFill="1" applyBorder="1" applyAlignment="1">
      <alignment vertical="top" wrapText="1"/>
    </xf>
    <xf numFmtId="0" fontId="69" fillId="11" borderId="32" xfId="0" applyFont="1" applyFill="1" applyBorder="1" applyAlignment="1">
      <alignment vertical="top" wrapText="1"/>
    </xf>
    <xf numFmtId="0" fontId="117" fillId="12" borderId="41" xfId="0" applyFont="1" applyFill="1" applyBorder="1" applyAlignment="1">
      <alignment vertical="top" wrapText="1"/>
    </xf>
    <xf numFmtId="0" fontId="117" fillId="12" borderId="0" xfId="0" applyFont="1" applyFill="1" applyAlignment="1">
      <alignment vertical="top" wrapText="1"/>
    </xf>
    <xf numFmtId="0" fontId="117" fillId="12" borderId="16" xfId="0" applyFont="1" applyFill="1" applyBorder="1" applyAlignment="1">
      <alignment vertical="top" wrapText="1"/>
    </xf>
    <xf numFmtId="0" fontId="113" fillId="0" borderId="0" xfId="18" applyFont="1" applyAlignment="1">
      <alignment horizontal="left"/>
    </xf>
    <xf numFmtId="0" fontId="81" fillId="0" borderId="0" xfId="18" applyFont="1" applyAlignment="1">
      <alignment horizontal="left"/>
    </xf>
    <xf numFmtId="0" fontId="54" fillId="11" borderId="0" xfId="0" applyFont="1" applyFill="1" applyAlignment="1">
      <alignment horizontal="left" vertical="top" wrapText="1"/>
    </xf>
    <xf numFmtId="0" fontId="69" fillId="0" borderId="38" xfId="42" applyFont="1" applyBorder="1" applyAlignment="1">
      <alignment vertical="top" wrapText="1"/>
    </xf>
    <xf numFmtId="0" fontId="69" fillId="0" borderId="24" xfId="42" applyFont="1" applyBorder="1" applyAlignment="1">
      <alignment vertical="top" wrapText="1"/>
    </xf>
    <xf numFmtId="0" fontId="69" fillId="0" borderId="32" xfId="42" applyFont="1" applyBorder="1" applyAlignment="1">
      <alignment vertical="top" wrapText="1"/>
    </xf>
    <xf numFmtId="0" fontId="80" fillId="11" borderId="38" xfId="42" applyFont="1" applyFill="1" applyBorder="1" applyAlignment="1">
      <alignment vertical="top" wrapText="1"/>
    </xf>
    <xf numFmtId="0" fontId="80" fillId="11" borderId="24" xfId="42" applyFont="1" applyFill="1" applyBorder="1" applyAlignment="1">
      <alignment vertical="top" wrapText="1"/>
    </xf>
    <xf numFmtId="0" fontId="80" fillId="11" borderId="32" xfId="42" applyFont="1" applyFill="1" applyBorder="1" applyAlignment="1">
      <alignment vertical="top" wrapText="1"/>
    </xf>
    <xf numFmtId="0" fontId="16" fillId="0" borderId="0" xfId="18" applyAlignment="1">
      <alignment horizontal="left"/>
    </xf>
    <xf numFmtId="0" fontId="159" fillId="0" borderId="0" xfId="18" applyFont="1" applyAlignment="1">
      <alignment horizontal="left"/>
    </xf>
    <xf numFmtId="0" fontId="158" fillId="0" borderId="0" xfId="18" applyFont="1" applyAlignment="1">
      <alignment horizontal="left"/>
    </xf>
    <xf numFmtId="0" fontId="74" fillId="0" borderId="0" xfId="18" applyFont="1" applyAlignment="1">
      <alignment horizontal="left" vertical="top"/>
    </xf>
    <xf numFmtId="0" fontId="54" fillId="11" borderId="0" xfId="0" applyFont="1" applyFill="1" applyAlignment="1">
      <alignment horizontal="left" vertical="top"/>
    </xf>
    <xf numFmtId="0" fontId="189" fillId="11" borderId="73" xfId="42" applyFont="1" applyFill="1" applyBorder="1" applyAlignment="1">
      <alignment horizontal="center" vertical="center" wrapText="1"/>
    </xf>
    <xf numFmtId="0" fontId="81" fillId="11" borderId="0" xfId="18" applyFont="1" applyFill="1" applyAlignment="1">
      <alignment horizontal="left"/>
    </xf>
    <xf numFmtId="0" fontId="190" fillId="11" borderId="0" xfId="43" applyFont="1" applyFill="1" applyAlignment="1">
      <alignment vertical="top" wrapText="1"/>
    </xf>
    <xf numFmtId="0" fontId="81" fillId="11" borderId="0" xfId="18" applyFont="1" applyFill="1" applyBorder="1" applyAlignment="1">
      <alignment horizontal="left"/>
    </xf>
    <xf numFmtId="0" fontId="189" fillId="11" borderId="17" xfId="42" applyFont="1" applyFill="1" applyBorder="1" applyAlignment="1">
      <alignment horizontal="center" vertical="center" wrapText="1"/>
    </xf>
    <xf numFmtId="0" fontId="190" fillId="11" borderId="17" xfId="42" applyFont="1" applyFill="1" applyBorder="1" applyAlignment="1">
      <alignment horizontal="center" vertical="center" wrapText="1"/>
    </xf>
    <xf numFmtId="0" fontId="197" fillId="11" borderId="17" xfId="42" applyFont="1" applyFill="1" applyBorder="1" applyAlignment="1">
      <alignment horizontal="center" vertical="center" wrapText="1"/>
    </xf>
    <xf numFmtId="0" fontId="74" fillId="11" borderId="0" xfId="42" applyFont="1" applyFill="1" applyAlignment="1">
      <alignment wrapText="1"/>
    </xf>
    <xf numFmtId="0" fontId="74" fillId="11" borderId="15" xfId="42" applyFont="1" applyFill="1" applyBorder="1" applyAlignment="1">
      <alignment wrapText="1"/>
    </xf>
    <xf numFmtId="0" fontId="189" fillId="11" borderId="70" xfId="42" applyFont="1" applyFill="1" applyBorder="1" applyAlignment="1">
      <alignment horizontal="center" vertical="center" wrapText="1"/>
    </xf>
    <xf numFmtId="0" fontId="190" fillId="0" borderId="40" xfId="42" applyFont="1" applyBorder="1" applyAlignment="1">
      <alignment horizontal="center" vertical="center" wrapText="1"/>
    </xf>
    <xf numFmtId="0" fontId="190" fillId="0" borderId="42" xfId="42" applyFont="1" applyBorder="1" applyAlignment="1">
      <alignment horizontal="center" vertical="center" wrapText="1"/>
    </xf>
    <xf numFmtId="0" fontId="190" fillId="0" borderId="73" xfId="42" applyFont="1" applyBorder="1" applyAlignment="1">
      <alignment horizontal="center" vertical="center" wrapText="1"/>
    </xf>
    <xf numFmtId="0" fontId="190" fillId="0" borderId="70" xfId="42" applyFont="1" applyBorder="1" applyAlignment="1">
      <alignment horizontal="center" vertical="center" wrapText="1"/>
    </xf>
    <xf numFmtId="0" fontId="56" fillId="16" borderId="0" xfId="0" applyFont="1" applyFill="1" applyAlignment="1">
      <alignment horizontal="center" vertical="center" wrapText="1"/>
    </xf>
    <xf numFmtId="49" fontId="105" fillId="15" borderId="0" xfId="0" applyNumberFormat="1" applyFont="1" applyFill="1" applyAlignment="1">
      <alignment horizontal="center" vertical="center" wrapText="1"/>
    </xf>
    <xf numFmtId="0" fontId="80" fillId="11" borderId="16" xfId="0" applyFont="1" applyFill="1" applyBorder="1" applyAlignment="1">
      <alignment vertical="top" wrapText="1"/>
    </xf>
    <xf numFmtId="0" fontId="74" fillId="11" borderId="0" xfId="42" applyFont="1" applyFill="1" applyAlignment="1">
      <alignment vertical="top" wrapText="1"/>
    </xf>
    <xf numFmtId="0" fontId="190" fillId="11" borderId="0" xfId="43" applyFont="1" applyFill="1" applyAlignment="1">
      <alignment horizontal="left" vertical="top"/>
    </xf>
    <xf numFmtId="0" fontId="190" fillId="11" borderId="40" xfId="42" applyFont="1" applyFill="1" applyBorder="1" applyAlignment="1">
      <alignment horizontal="center" vertical="center" wrapText="1"/>
    </xf>
    <xf numFmtId="0" fontId="190" fillId="11" borderId="73" xfId="42" applyFont="1" applyFill="1" applyBorder="1" applyAlignment="1">
      <alignment horizontal="center" vertical="center" wrapText="1"/>
    </xf>
    <xf numFmtId="0" fontId="54" fillId="11" borderId="0" xfId="0" applyFont="1" applyFill="1" applyAlignment="1">
      <alignment vertical="top"/>
    </xf>
    <xf numFmtId="0" fontId="74" fillId="11" borderId="0" xfId="18" applyFont="1" applyFill="1" applyBorder="1" applyAlignment="1">
      <alignment horizontal="left" vertical="top" wrapText="1"/>
    </xf>
    <xf numFmtId="0" fontId="74" fillId="11" borderId="0" xfId="0" applyFont="1" applyFill="1" applyAlignment="1">
      <alignment vertical="top" wrapText="1"/>
    </xf>
    <xf numFmtId="0" fontId="117" fillId="0" borderId="0" xfId="0" applyFont="1" applyAlignment="1">
      <alignment horizontal="left" vertical="center" wrapText="1"/>
    </xf>
    <xf numFmtId="0" fontId="117" fillId="0" borderId="0" xfId="0" applyFont="1"/>
    <xf numFmtId="0" fontId="117" fillId="0" borderId="38" xfId="0" applyFont="1" applyBorder="1" applyAlignment="1">
      <alignment wrapText="1"/>
    </xf>
    <xf numFmtId="0" fontId="117" fillId="0" borderId="0" xfId="0" applyFont="1" applyAlignment="1">
      <alignment vertical="center" wrapText="1"/>
    </xf>
    <xf numFmtId="0" fontId="74" fillId="0" borderId="0" xfId="0" applyFont="1" applyAlignment="1">
      <alignment horizontal="left" vertical="center" wrapText="1"/>
    </xf>
    <xf numFmtId="0" fontId="74" fillId="0" borderId="0" xfId="0" applyFont="1" applyAlignment="1">
      <alignment vertical="center" wrapText="1"/>
    </xf>
    <xf numFmtId="0" fontId="48" fillId="0" borderId="0" xfId="0" applyFont="1"/>
    <xf numFmtId="0" fontId="113" fillId="0" borderId="0" xfId="0" applyFont="1" applyAlignment="1">
      <alignment horizontal="left" vertical="center" wrapText="1"/>
    </xf>
    <xf numFmtId="0" fontId="149" fillId="2" borderId="38" xfId="0" applyFont="1" applyFill="1" applyBorder="1" applyAlignment="1">
      <alignment horizontal="left" vertical="center" wrapText="1"/>
    </xf>
    <xf numFmtId="0" fontId="149" fillId="0" borderId="0" xfId="0" applyFont="1" applyAlignment="1">
      <alignment horizontal="left" vertical="center" wrapText="1"/>
    </xf>
    <xf numFmtId="0" fontId="149" fillId="2" borderId="0" xfId="0" applyFont="1" applyFill="1" applyAlignment="1">
      <alignment horizontal="left" vertical="center" wrapText="1"/>
    </xf>
    <xf numFmtId="0" fontId="113" fillId="0" borderId="0" xfId="0" applyFont="1" applyAlignment="1">
      <alignment horizontal="left" vertical="center"/>
    </xf>
    <xf numFmtId="0" fontId="72" fillId="11" borderId="0" xfId="0" applyFont="1" applyFill="1" applyAlignment="1">
      <alignment horizontal="left" wrapText="1"/>
    </xf>
    <xf numFmtId="0" fontId="74" fillId="0" borderId="0" xfId="0" applyFont="1" applyAlignment="1">
      <alignment horizontal="left" vertical="center"/>
    </xf>
    <xf numFmtId="0" fontId="113" fillId="2" borderId="0" xfId="0" applyFont="1" applyFill="1" applyAlignment="1">
      <alignment horizontal="left" vertical="center" wrapText="1"/>
    </xf>
    <xf numFmtId="0" fontId="113" fillId="0" borderId="38" xfId="0" applyFont="1" applyBorder="1" applyAlignment="1">
      <alignment horizontal="left" vertical="center" wrapText="1"/>
    </xf>
    <xf numFmtId="0" fontId="40" fillId="11" borderId="0" xfId="0" applyFont="1" applyFill="1" applyAlignment="1">
      <alignment horizontal="left" vertical="center" wrapText="1"/>
    </xf>
    <xf numFmtId="0" fontId="42" fillId="11" borderId="0" xfId="0" applyFont="1" applyFill="1" applyAlignment="1">
      <alignment horizontal="left" vertical="center" wrapText="1"/>
    </xf>
    <xf numFmtId="0" fontId="40" fillId="11" borderId="18" xfId="0" applyFont="1" applyFill="1" applyBorder="1" applyAlignment="1">
      <alignment horizontal="left" vertical="center" wrapText="1"/>
    </xf>
    <xf numFmtId="0" fontId="52" fillId="11" borderId="18" xfId="0" applyFont="1" applyFill="1" applyBorder="1" applyAlignment="1">
      <alignment horizontal="left" vertical="center" wrapText="1"/>
    </xf>
    <xf numFmtId="0" fontId="173" fillId="11" borderId="0" xfId="0" applyFont="1" applyFill="1" applyAlignment="1">
      <alignment horizontal="left" vertical="center" wrapText="1"/>
    </xf>
    <xf numFmtId="0" fontId="71" fillId="11" borderId="0" xfId="0" applyFont="1" applyFill="1" applyAlignment="1">
      <alignment horizontal="left" vertical="center" wrapText="1"/>
    </xf>
    <xf numFmtId="0" fontId="74" fillId="12" borderId="0" xfId="0" applyFont="1" applyFill="1" applyAlignment="1">
      <alignment vertical="top" wrapText="1"/>
    </xf>
    <xf numFmtId="0" fontId="72" fillId="11" borderId="0" xfId="0" applyFont="1" applyFill="1" applyAlignment="1">
      <alignment horizontal="left" vertical="top" wrapText="1"/>
    </xf>
    <xf numFmtId="0" fontId="52" fillId="11" borderId="0" xfId="0" applyFont="1" applyFill="1" applyAlignment="1">
      <alignment horizontal="right" wrapText="1"/>
    </xf>
    <xf numFmtId="165" fontId="108" fillId="14" borderId="0" xfId="0" applyNumberFormat="1" applyFont="1" applyFill="1" applyAlignment="1">
      <alignment horizontal="right" vertical="center" wrapText="1"/>
    </xf>
    <xf numFmtId="0" fontId="44" fillId="11" borderId="0" xfId="0" applyFont="1" applyFill="1" applyAlignment="1">
      <alignment horizontal="left" wrapText="1"/>
    </xf>
    <xf numFmtId="0" fontId="108" fillId="0" borderId="0" xfId="0" applyFont="1" applyAlignment="1">
      <alignment horizontal="left" vertical="center" wrapText="1"/>
    </xf>
    <xf numFmtId="0" fontId="101" fillId="0" borderId="0" xfId="0" applyFont="1" applyAlignment="1">
      <alignment horizontal="left" vertical="center" wrapText="1"/>
    </xf>
    <xf numFmtId="0" fontId="111" fillId="0" borderId="0" xfId="0" applyFont="1"/>
    <xf numFmtId="165" fontId="108" fillId="14" borderId="15" xfId="0" applyNumberFormat="1" applyFont="1" applyFill="1" applyBorder="1" applyAlignment="1">
      <alignment horizontal="right" vertical="center" wrapText="1"/>
    </xf>
    <xf numFmtId="165" fontId="109" fillId="14" borderId="24" xfId="0" applyNumberFormat="1" applyFont="1" applyFill="1" applyBorder="1" applyAlignment="1">
      <alignment horizontal="right" vertical="center" wrapText="1"/>
    </xf>
    <xf numFmtId="165" fontId="108" fillId="14" borderId="24" xfId="0" applyNumberFormat="1" applyFont="1" applyFill="1" applyBorder="1" applyAlignment="1">
      <alignment horizontal="right" vertical="center" wrapText="1"/>
    </xf>
    <xf numFmtId="0" fontId="52" fillId="11" borderId="0" xfId="0" applyFont="1" applyFill="1" applyAlignment="1">
      <alignment horizontal="center" wrapText="1"/>
    </xf>
    <xf numFmtId="165" fontId="52" fillId="11" borderId="78" xfId="0" applyNumberFormat="1" applyFont="1" applyFill="1" applyBorder="1" applyAlignment="1">
      <alignment horizontal="center" vertical="center" wrapText="1"/>
    </xf>
    <xf numFmtId="165" fontId="52" fillId="11" borderId="22" xfId="0" applyNumberFormat="1" applyFont="1" applyFill="1" applyBorder="1" applyAlignment="1">
      <alignment horizontal="center" vertical="center" wrapText="1"/>
    </xf>
    <xf numFmtId="165" fontId="52" fillId="11" borderId="79" xfId="0" applyNumberFormat="1" applyFont="1" applyFill="1" applyBorder="1" applyAlignment="1">
      <alignment horizontal="center" vertical="center" wrapText="1"/>
    </xf>
    <xf numFmtId="165" fontId="69" fillId="14" borderId="24" xfId="0" applyNumberFormat="1" applyFont="1" applyFill="1" applyBorder="1" applyAlignment="1">
      <alignment horizontal="right" vertical="center" wrapText="1"/>
    </xf>
    <xf numFmtId="0" fontId="108" fillId="14" borderId="0" xfId="0" applyFont="1" applyFill="1" applyAlignment="1">
      <alignment horizontal="right" vertical="center" wrapText="1"/>
    </xf>
    <xf numFmtId="0" fontId="79" fillId="2" borderId="0" xfId="0" applyFont="1" applyFill="1" applyAlignment="1">
      <alignment horizontal="left" vertical="center" wrapText="1"/>
    </xf>
    <xf numFmtId="0" fontId="40" fillId="12" borderId="27" xfId="0" applyFont="1" applyFill="1" applyBorder="1" applyAlignment="1">
      <alignment vertical="center" wrapText="1"/>
    </xf>
    <xf numFmtId="0" fontId="40" fillId="12" borderId="24" xfId="0" applyFont="1" applyFill="1" applyBorder="1" applyAlignment="1">
      <alignment vertical="center" wrapText="1"/>
    </xf>
    <xf numFmtId="0" fontId="40" fillId="12" borderId="32" xfId="0" applyFont="1" applyFill="1" applyBorder="1" applyAlignment="1">
      <alignment vertical="center" wrapText="1"/>
    </xf>
    <xf numFmtId="0" fontId="177" fillId="12" borderId="27" xfId="0" applyFont="1" applyFill="1" applyBorder="1" applyAlignment="1">
      <alignment horizontal="left" vertical="center" wrapText="1" indent="1"/>
    </xf>
    <xf numFmtId="0" fontId="36" fillId="12" borderId="24" xfId="0" applyFont="1" applyFill="1" applyBorder="1" applyAlignment="1">
      <alignment horizontal="left" vertical="center" wrapText="1" indent="1"/>
    </xf>
    <xf numFmtId="0" fontId="36" fillId="12" borderId="32" xfId="0" applyFont="1" applyFill="1" applyBorder="1" applyAlignment="1">
      <alignment horizontal="left" vertical="center" wrapText="1" indent="1"/>
    </xf>
    <xf numFmtId="0" fontId="54" fillId="11" borderId="15" xfId="0" applyFont="1" applyFill="1" applyBorder="1" applyAlignment="1">
      <alignment horizontal="right" vertical="center" wrapText="1"/>
    </xf>
    <xf numFmtId="0" fontId="79" fillId="2" borderId="0" xfId="0" applyFont="1" applyFill="1" applyAlignment="1">
      <alignment vertical="center" wrapText="1"/>
    </xf>
    <xf numFmtId="0" fontId="118" fillId="0" borderId="0" xfId="0" applyFont="1" applyAlignment="1">
      <alignment horizontal="left" vertical="center" wrapText="1"/>
    </xf>
    <xf numFmtId="0" fontId="56" fillId="12" borderId="22" xfId="0" applyFont="1" applyFill="1" applyBorder="1" applyAlignment="1">
      <alignment horizontal="right" wrapText="1"/>
    </xf>
    <xf numFmtId="0" fontId="56" fillId="12" borderId="30" xfId="0" applyFont="1" applyFill="1" applyBorder="1" applyAlignment="1">
      <alignment horizontal="right" wrapText="1"/>
    </xf>
    <xf numFmtId="0" fontId="56" fillId="12" borderId="26" xfId="0" applyFont="1" applyFill="1" applyBorder="1" applyAlignment="1">
      <alignment horizontal="right" wrapText="1"/>
    </xf>
    <xf numFmtId="0" fontId="52" fillId="11" borderId="18" xfId="0" applyFont="1" applyFill="1" applyBorder="1" applyAlignment="1">
      <alignment horizontal="center" vertical="center" wrapText="1"/>
    </xf>
    <xf numFmtId="0" fontId="117" fillId="0" borderId="38" xfId="0" applyFont="1" applyBorder="1" applyAlignment="1">
      <alignment horizontal="left" wrapText="1"/>
    </xf>
    <xf numFmtId="0" fontId="74" fillId="0" borderId="15" xfId="0" applyFont="1" applyBorder="1" applyAlignment="1">
      <alignment horizontal="left" vertical="center" wrapText="1"/>
    </xf>
    <xf numFmtId="0" fontId="53" fillId="0" borderId="15" xfId="0" applyFont="1" applyBorder="1" applyAlignment="1">
      <alignment vertical="center"/>
    </xf>
    <xf numFmtId="0" fontId="56" fillId="11" borderId="15" xfId="0" applyFont="1" applyFill="1" applyBorder="1" applyAlignment="1">
      <alignment horizontal="left" vertical="center" wrapText="1"/>
    </xf>
    <xf numFmtId="0" fontId="53" fillId="0" borderId="0" xfId="0" applyFont="1" applyAlignment="1">
      <alignment vertical="center"/>
    </xf>
    <xf numFmtId="0" fontId="178" fillId="0" borderId="0" xfId="0" applyFont="1" applyAlignment="1">
      <alignment horizontal="left" vertical="center" wrapText="1"/>
    </xf>
    <xf numFmtId="0" fontId="113" fillId="0" borderId="0" xfId="0" applyFont="1" applyAlignment="1">
      <alignment vertical="center" wrapText="1"/>
    </xf>
    <xf numFmtId="0" fontId="113" fillId="0" borderId="0" xfId="0" applyFont="1" applyAlignment="1">
      <alignment vertical="top" wrapText="1"/>
    </xf>
    <xf numFmtId="0" fontId="74" fillId="0" borderId="0" xfId="0" applyFont="1" applyAlignment="1">
      <alignment horizontal="left" wrapText="1"/>
    </xf>
    <xf numFmtId="0" fontId="105" fillId="17" borderId="68" xfId="0" applyFont="1" applyFill="1" applyBorder="1" applyAlignment="1">
      <alignment horizontal="center" vertical="center" wrapText="1"/>
    </xf>
    <xf numFmtId="0" fontId="105" fillId="17" borderId="44" xfId="0" applyFont="1" applyFill="1" applyBorder="1" applyAlignment="1">
      <alignment horizontal="center" vertical="center" wrapText="1"/>
    </xf>
    <xf numFmtId="0" fontId="52" fillId="11" borderId="78" xfId="0" applyFont="1" applyFill="1" applyBorder="1" applyAlignment="1">
      <alignment horizontal="center" vertical="center" wrapText="1"/>
    </xf>
    <xf numFmtId="0" fontId="52" fillId="11" borderId="22" xfId="0" applyFont="1" applyFill="1" applyBorder="1" applyAlignment="1">
      <alignment horizontal="center" vertical="center" wrapText="1"/>
    </xf>
    <xf numFmtId="0" fontId="52" fillId="11" borderId="79" xfId="0" applyFont="1" applyFill="1" applyBorder="1" applyAlignment="1">
      <alignment horizontal="center" vertical="center" wrapText="1"/>
    </xf>
    <xf numFmtId="0" fontId="113" fillId="0" borderId="38" xfId="0" applyFont="1" applyBorder="1" applyAlignment="1">
      <alignment horizontal="justify" vertical="center"/>
    </xf>
    <xf numFmtId="0" fontId="113" fillId="0" borderId="0" xfId="0" applyFont="1" applyAlignment="1">
      <alignment horizontal="justify" vertical="center" wrapText="1"/>
    </xf>
    <xf numFmtId="0" fontId="113" fillId="0" borderId="38" xfId="0" applyFont="1" applyBorder="1" applyAlignment="1">
      <alignment vertical="center" wrapText="1"/>
    </xf>
    <xf numFmtId="0" fontId="52" fillId="11" borderId="46" xfId="0" applyFont="1" applyFill="1" applyBorder="1" applyAlignment="1">
      <alignment horizontal="center" vertical="center" wrapText="1"/>
    </xf>
    <xf numFmtId="0" fontId="52" fillId="11" borderId="0" xfId="0" applyFont="1" applyFill="1" applyAlignment="1">
      <alignment horizontal="center" vertical="center" wrapText="1"/>
    </xf>
    <xf numFmtId="0" fontId="52" fillId="11" borderId="19" xfId="0" applyFont="1" applyFill="1" applyBorder="1" applyAlignment="1">
      <alignment horizontal="center" vertical="center" wrapText="1"/>
    </xf>
    <xf numFmtId="0" fontId="41" fillId="12" borderId="22" xfId="0" applyFont="1" applyFill="1" applyBorder="1"/>
    <xf numFmtId="0" fontId="41" fillId="12" borderId="30" xfId="0" applyFont="1" applyFill="1" applyBorder="1"/>
    <xf numFmtId="0" fontId="154" fillId="11" borderId="68" xfId="0" applyFont="1" applyFill="1" applyBorder="1" applyAlignment="1">
      <alignment vertical="center"/>
    </xf>
    <xf numFmtId="0" fontId="36" fillId="11" borderId="29" xfId="0" applyFont="1" applyFill="1" applyBorder="1" applyAlignment="1">
      <alignment vertical="center"/>
    </xf>
    <xf numFmtId="0" fontId="36" fillId="11" borderId="24" xfId="0" applyFont="1" applyFill="1" applyBorder="1" applyAlignment="1">
      <alignment vertical="center"/>
    </xf>
    <xf numFmtId="0" fontId="36" fillId="11" borderId="32" xfId="0" applyFont="1" applyFill="1" applyBorder="1" applyAlignment="1">
      <alignment vertical="center"/>
    </xf>
    <xf numFmtId="0" fontId="149" fillId="0" borderId="0" xfId="0" applyFont="1" applyAlignment="1">
      <alignment vertical="center"/>
    </xf>
    <xf numFmtId="0" fontId="113" fillId="0" borderId="0" xfId="0" applyFont="1" applyAlignment="1">
      <alignment vertical="center"/>
    </xf>
    <xf numFmtId="0" fontId="154" fillId="11" borderId="24" xfId="0" applyFont="1" applyFill="1" applyBorder="1" applyAlignment="1">
      <alignment vertical="center"/>
    </xf>
    <xf numFmtId="0" fontId="96" fillId="0" borderId="0" xfId="0" applyFont="1" applyAlignment="1">
      <alignment horizontal="center" wrapText="1"/>
    </xf>
    <xf numFmtId="0" fontId="36" fillId="11" borderId="68" xfId="0" applyFont="1" applyFill="1" applyBorder="1" applyAlignment="1">
      <alignment vertical="center"/>
    </xf>
    <xf numFmtId="0" fontId="36" fillId="11" borderId="15" xfId="0" applyFont="1" applyFill="1" applyBorder="1" applyAlignment="1">
      <alignment vertical="center"/>
    </xf>
    <xf numFmtId="0" fontId="36" fillId="11" borderId="42" xfId="0" applyFont="1" applyFill="1" applyBorder="1" applyAlignment="1">
      <alignment vertical="center"/>
    </xf>
    <xf numFmtId="0" fontId="36" fillId="11" borderId="0" xfId="0" applyFont="1" applyFill="1" applyAlignment="1">
      <alignment vertical="center"/>
    </xf>
    <xf numFmtId="0" fontId="36" fillId="11" borderId="16" xfId="0" applyFont="1" applyFill="1" applyBorder="1" applyAlignment="1">
      <alignment vertical="center"/>
    </xf>
    <xf numFmtId="0" fontId="119" fillId="0" borderId="0" xfId="0" applyFont="1"/>
    <xf numFmtId="0" fontId="129" fillId="11" borderId="0" xfId="0" applyFont="1" applyFill="1" applyAlignment="1">
      <alignment horizontal="left" wrapText="1"/>
    </xf>
    <xf numFmtId="0" fontId="125" fillId="0" borderId="18" xfId="0" applyFont="1" applyBorder="1" applyAlignment="1">
      <alignment horizontal="center" vertical="top"/>
    </xf>
    <xf numFmtId="0" fontId="178" fillId="0" borderId="0" xfId="0" applyFont="1" applyAlignment="1">
      <alignment vertical="top" wrapText="1"/>
    </xf>
    <xf numFmtId="0" fontId="53" fillId="0" borderId="0" xfId="0" applyFont="1" applyAlignment="1">
      <alignment vertical="top" wrapText="1"/>
    </xf>
    <xf numFmtId="0" fontId="53" fillId="0" borderId="15" xfId="0" applyFont="1" applyBorder="1" applyAlignment="1">
      <alignment vertical="top" wrapText="1"/>
    </xf>
    <xf numFmtId="0" fontId="53" fillId="0" borderId="38" xfId="0" applyFont="1" applyBorder="1" applyAlignment="1">
      <alignment vertical="top" wrapText="1"/>
    </xf>
    <xf numFmtId="0" fontId="53" fillId="0" borderId="24" xfId="0" applyFont="1" applyBorder="1" applyAlignment="1">
      <alignment vertical="top" wrapText="1"/>
    </xf>
    <xf numFmtId="0" fontId="36" fillId="0" borderId="0" xfId="0" applyFont="1" applyAlignment="1">
      <alignment wrapText="1"/>
    </xf>
    <xf numFmtId="0" fontId="36" fillId="0" borderId="38" xfId="0" applyFont="1" applyBorder="1" applyAlignment="1">
      <alignment wrapText="1"/>
    </xf>
    <xf numFmtId="0" fontId="36" fillId="0" borderId="38" xfId="0" applyFont="1" applyBorder="1" applyAlignment="1">
      <alignment horizontal="left" vertical="top" wrapText="1"/>
    </xf>
    <xf numFmtId="0" fontId="36" fillId="0" borderId="15" xfId="0" applyFont="1" applyBorder="1" applyAlignment="1">
      <alignment horizontal="left" vertical="top" wrapText="1"/>
    </xf>
    <xf numFmtId="0" fontId="36" fillId="0" borderId="24" xfId="0" applyFont="1" applyBorder="1" applyAlignment="1">
      <alignment horizontal="left" vertical="top" wrapText="1"/>
    </xf>
    <xf numFmtId="0" fontId="36" fillId="0" borderId="0" xfId="0" applyFont="1" applyAlignment="1">
      <alignment vertical="top" wrapText="1"/>
    </xf>
    <xf numFmtId="0" fontId="36" fillId="0" borderId="0" xfId="0" applyFont="1" applyAlignment="1">
      <alignment horizontal="left" vertical="top" wrapText="1"/>
    </xf>
    <xf numFmtId="0" fontId="36" fillId="0" borderId="15" xfId="0" applyFont="1" applyBorder="1" applyAlignment="1">
      <alignment vertical="top" wrapText="1"/>
    </xf>
    <xf numFmtId="0" fontId="48" fillId="0" borderId="0" xfId="0" applyFont="1" applyAlignment="1">
      <alignment vertical="top"/>
    </xf>
    <xf numFmtId="0" fontId="81" fillId="11" borderId="38" xfId="0" applyFont="1" applyFill="1" applyBorder="1" applyAlignment="1">
      <alignment vertical="top" wrapText="1"/>
    </xf>
    <xf numFmtId="0" fontId="103" fillId="12" borderId="22" xfId="0" applyFont="1" applyFill="1" applyBorder="1" applyAlignment="1">
      <alignment horizontal="center" vertical="center"/>
    </xf>
    <xf numFmtId="0" fontId="103" fillId="12" borderId="79" xfId="0" applyFont="1" applyFill="1" applyBorder="1" applyAlignment="1">
      <alignment horizontal="center" vertical="center"/>
    </xf>
    <xf numFmtId="0" fontId="98" fillId="12" borderId="18" xfId="0" applyFont="1" applyFill="1" applyBorder="1" applyAlignment="1">
      <alignment horizontal="center" vertical="center"/>
    </xf>
    <xf numFmtId="0" fontId="178" fillId="0" borderId="0" xfId="0" applyFont="1" applyAlignment="1">
      <alignment wrapText="1"/>
    </xf>
    <xf numFmtId="0" fontId="52" fillId="11" borderId="18" xfId="0" applyFont="1" applyFill="1" applyBorder="1" applyAlignment="1">
      <alignment horizontal="center" vertical="center"/>
    </xf>
    <xf numFmtId="0" fontId="52" fillId="11" borderId="18" xfId="0" applyFont="1" applyFill="1" applyBorder="1" applyAlignment="1">
      <alignment horizontal="left" wrapText="1"/>
    </xf>
    <xf numFmtId="0" fontId="53" fillId="12" borderId="94" xfId="0" applyFont="1" applyFill="1" applyBorder="1" applyAlignment="1">
      <alignment horizontal="center"/>
    </xf>
    <xf numFmtId="0" fontId="53" fillId="12" borderId="93" xfId="0" applyFont="1" applyFill="1" applyBorder="1" applyAlignment="1">
      <alignment horizontal="center"/>
    </xf>
    <xf numFmtId="0" fontId="154" fillId="0" borderId="38" xfId="0" applyFont="1" applyBorder="1" applyAlignment="1">
      <alignment horizontal="left" vertical="center" wrapText="1"/>
    </xf>
    <xf numFmtId="0" fontId="52" fillId="11" borderId="0" xfId="0" applyFont="1" applyFill="1" applyAlignment="1">
      <alignment horizontal="left" wrapText="1"/>
    </xf>
    <xf numFmtId="0" fontId="69" fillId="0" borderId="0" xfId="0" applyFont="1" applyAlignment="1">
      <alignment horizontal="center" vertical="center"/>
    </xf>
    <xf numFmtId="0" fontId="69" fillId="0" borderId="19" xfId="0" applyFont="1" applyBorder="1" applyAlignment="1">
      <alignment horizontal="center" vertical="center"/>
    </xf>
    <xf numFmtId="0" fontId="53" fillId="12" borderId="47" xfId="0" applyFont="1" applyFill="1" applyBorder="1" applyAlignment="1">
      <alignment horizontal="center"/>
    </xf>
    <xf numFmtId="0" fontId="53" fillId="12" borderId="47" xfId="0" applyFont="1" applyFill="1" applyBorder="1" applyAlignment="1">
      <alignment horizontal="center" vertical="center"/>
    </xf>
    <xf numFmtId="0" fontId="53" fillId="12" borderId="93" xfId="0" applyFont="1" applyFill="1" applyBorder="1" applyAlignment="1">
      <alignment horizontal="center" vertical="center"/>
    </xf>
    <xf numFmtId="0" fontId="69" fillId="11" borderId="0" xfId="0" applyFont="1" applyFill="1" applyAlignment="1">
      <alignment horizontal="center" vertical="center"/>
    </xf>
    <xf numFmtId="0" fontId="69" fillId="11" borderId="19" xfId="0" applyFont="1" applyFill="1" applyBorder="1" applyAlignment="1">
      <alignment horizontal="center" vertical="center"/>
    </xf>
    <xf numFmtId="0" fontId="74" fillId="12" borderId="39" xfId="0" applyFont="1" applyFill="1" applyBorder="1" applyAlignment="1">
      <alignment vertical="center" wrapText="1"/>
    </xf>
    <xf numFmtId="0" fontId="74" fillId="12" borderId="38" xfId="0" applyFont="1" applyFill="1" applyBorder="1" applyAlignment="1">
      <alignment vertical="center" wrapText="1"/>
    </xf>
    <xf numFmtId="0" fontId="74" fillId="12" borderId="40" xfId="0" applyFont="1" applyFill="1" applyBorder="1" applyAlignment="1">
      <alignment vertical="center" wrapText="1"/>
    </xf>
    <xf numFmtId="0" fontId="74" fillId="12" borderId="41" xfId="0" applyFont="1" applyFill="1" applyBorder="1" applyAlignment="1">
      <alignment vertical="center" wrapText="1"/>
    </xf>
    <xf numFmtId="0" fontId="74" fillId="12" borderId="0" xfId="0" applyFont="1" applyFill="1" applyAlignment="1">
      <alignment vertical="center" wrapText="1"/>
    </xf>
    <xf numFmtId="0" fontId="74" fillId="12" borderId="16" xfId="0" applyFont="1" applyFill="1" applyBorder="1" applyAlignment="1">
      <alignment vertical="center" wrapText="1"/>
    </xf>
    <xf numFmtId="0" fontId="74" fillId="12" borderId="28" xfId="0" applyFont="1" applyFill="1" applyBorder="1" applyAlignment="1">
      <alignment vertical="center" wrapText="1"/>
    </xf>
    <xf numFmtId="0" fontId="74" fillId="12" borderId="15" xfId="0" applyFont="1" applyFill="1" applyBorder="1" applyAlignment="1">
      <alignment vertical="center" wrapText="1"/>
    </xf>
    <xf numFmtId="0" fontId="74" fillId="12" borderId="42" xfId="0" applyFont="1" applyFill="1" applyBorder="1" applyAlignment="1">
      <alignment vertical="center" wrapText="1"/>
    </xf>
    <xf numFmtId="0" fontId="53" fillId="0" borderId="40" xfId="0" applyFont="1" applyBorder="1" applyAlignment="1">
      <alignment horizontal="left" vertical="center"/>
    </xf>
    <xf numFmtId="0" fontId="53" fillId="0" borderId="16" xfId="0" applyFont="1" applyBorder="1" applyAlignment="1">
      <alignment horizontal="left" vertical="center"/>
    </xf>
    <xf numFmtId="0" fontId="53" fillId="0" borderId="42" xfId="0" applyFont="1" applyBorder="1" applyAlignment="1">
      <alignment horizontal="left" vertical="center"/>
    </xf>
    <xf numFmtId="0" fontId="51" fillId="0" borderId="38" xfId="36" applyBorder="1" applyAlignment="1">
      <alignment horizontal="left" vertical="center" wrapText="1"/>
    </xf>
    <xf numFmtId="0" fontId="53" fillId="0" borderId="0" xfId="0" applyFont="1" applyAlignment="1">
      <alignment horizontal="left"/>
    </xf>
  </cellXfs>
  <cellStyles count="45">
    <cellStyle name="_chairman_name" xfId="10" xr:uid="{00000000-0005-0000-0000-00000F000000}"/>
    <cellStyle name="_chairman_name_white" xfId="25" xr:uid="{00000000-0005-0000-0000-00002C000000}"/>
    <cellStyle name="_chairman_quotation" xfId="8" xr:uid="{00000000-0005-0000-0000-00000D000000}"/>
    <cellStyle name="_chairman_quotation_white" xfId="24" xr:uid="{00000000-0005-0000-0000-00002B000000}"/>
    <cellStyle name="_quote_name" xfId="5" xr:uid="{00000000-0005-0000-0000-000009000000}"/>
    <cellStyle name="_table_bold_small" xfId="9" xr:uid="{00000000-0005-0000-0000-00000E000000}"/>
    <cellStyle name="_table_header_white" xfId="23" xr:uid="{00000000-0005-0000-0000-000028000000}"/>
    <cellStyle name="_table_level_4" xfId="12" xr:uid="{00000000-0005-0000-0000-000013000000}"/>
    <cellStyle name="_table_level_5" xfId="26" xr:uid="{00000000-0005-0000-0000-00002F000000}"/>
    <cellStyle name="_table_text_small" xfId="3" xr:uid="{00000000-0005-0000-0000-000003000000}"/>
    <cellStyle name="•caption" xfId="13" xr:uid="{00000000-0005-0000-0000-000017000000}"/>
    <cellStyle name="•designation" xfId="31" xr:uid="{00000000-0005-0000-0000-00003C000000}"/>
    <cellStyle name="•footnotes" xfId="19" xr:uid="{00000000-0005-0000-0000-000021000000}"/>
    <cellStyle name="•for_the_year" xfId="14" xr:uid="{00000000-0005-0000-0000-000018000000}"/>
    <cellStyle name="•names" xfId="30" xr:uid="{00000000-0005-0000-0000-00003B000000}"/>
    <cellStyle name="•pull_quote" xfId="6" xr:uid="{00000000-0005-0000-0000-00000A000000}"/>
    <cellStyle name="•ref" xfId="33" xr:uid="{00000000-0005-0000-0000-00003F000000}"/>
    <cellStyle name="•secondary_page_head" xfId="11" xr:uid="{00000000-0005-0000-0000-000010000000}"/>
    <cellStyle name="•table_bold_figures" xfId="16" xr:uid="{00000000-0005-0000-0000-00001B000000}"/>
    <cellStyle name="•USD_head" xfId="22" xr:uid="{00000000-0005-0000-0000-000027000000}"/>
    <cellStyle name="•verb_head_bold_white" xfId="15" xr:uid="{00000000-0005-0000-0000-00001A000000}"/>
    <cellStyle name="board_cv_bullet" xfId="7" xr:uid="{00000000-0005-0000-0000-00000B000000}"/>
    <cellStyle name="body" xfId="21" xr:uid="{00000000-0005-0000-0000-000025000000}"/>
    <cellStyle name="body_no_space" xfId="4" xr:uid="{00000000-0005-0000-0000-000004000000}"/>
    <cellStyle name="bullet_1st" xfId="17" xr:uid="{00000000-0005-0000-0000-00001C000000}"/>
    <cellStyle name="Comma" xfId="38" builtinId="3"/>
    <cellStyle name="Comma 2" xfId="41" xr:uid="{867CE067-EDC4-483F-9620-5CB249DF30BE}"/>
    <cellStyle name="contents" xfId="34" xr:uid="{00000000-0005-0000-0000-000044000000}"/>
    <cellStyle name="Followed Hyperlink" xfId="39" builtinId="9" customBuiltin="1"/>
    <cellStyle name="footer_gold_fields" xfId="35" xr:uid="{00000000-0005-0000-0000-000045000000}"/>
    <cellStyle name="Hyperlink" xfId="36" builtinId="8" customBuiltin="1"/>
    <cellStyle name="Hyperlink 2" xfId="44" xr:uid="{3C46AC94-71FC-493C-8B42-4B118A64923B}"/>
    <cellStyle name="intro" xfId="32" xr:uid="{00000000-0005-0000-0000-00003D000000}"/>
    <cellStyle name="level_0" xfId="18" xr:uid="{00000000-0005-0000-0000-00001D000000}"/>
    <cellStyle name="Normal" xfId="0" builtinId="0"/>
    <cellStyle name="Normal 2" xfId="2" xr:uid="{00000000-0005-0000-0000-000002000000}"/>
    <cellStyle name="Normal 3" xfId="42" xr:uid="{170E4278-A67A-468C-A2F7-2411EB99D575}"/>
    <cellStyle name="Normal 4" xfId="43" xr:uid="{4D8848CE-ECF4-4533-B15E-620776619787}"/>
    <cellStyle name="page ref" xfId="27" xr:uid="{00000000-0005-0000-0000-000032000000}"/>
    <cellStyle name="page_head_continued" xfId="28" xr:uid="{00000000-0005-0000-0000-000034000000}"/>
    <cellStyle name="Percent" xfId="37" builtinId="5"/>
    <cellStyle name="Quote_committee_sign_white" xfId="29" xr:uid="{00000000-0005-0000-0000-000036000000}"/>
    <cellStyle name="SAPDataCell No Decimal" xfId="40" xr:uid="{EA8000C6-3299-4FBA-BBFA-868575615B3B}"/>
    <cellStyle name="Table (Normal)" xfId="1" xr:uid="{00000000-0005-0000-0000-000001000000}"/>
    <cellStyle name="table_body" xfId="20" xr:uid="{00000000-0005-0000-0000-000022000000}"/>
  </cellStyles>
  <dxfs count="0"/>
  <tableStyles count="3">
    <tableStyle name="Table Style 1" pivot="0" count="0" xr9:uid="{F2521246-5BA9-435E-B7D2-93CD70D86A3D}"/>
    <tableStyle name="Table Style 2" pivot="0" count="0" xr9:uid="{CEA84AE9-7520-49D9-979E-98456F088BA2}"/>
    <tableStyle name="Table Style 3" pivot="0" count="0" xr9:uid="{3D39B6AF-8DDD-471C-AFAE-44419BF4FBE3}"/>
  </tableStyles>
  <colors>
    <mruColors>
      <color rgb="FF00B398"/>
      <color rgb="FF008E7A"/>
      <color rgb="FFE3E3E2"/>
      <color rgb="FF001D39"/>
      <color rgb="FFF8F3EB"/>
      <color rgb="FFD8BC96"/>
      <color rgb="FF000000"/>
      <color rgb="FFC8A064"/>
      <color rgb="FF7F7F7F"/>
      <color rgb="FFF4F4F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sheetMetadata" Target="metadata.xml"/><Relationship Id="rId55" Type="http://schemas.microsoft.com/office/2017/10/relationships/person" Target="persons/perso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microsoft.com/office/2017/06/relationships/rdRichValueStructure" Target="richData/rdrichvaluestructure.xml"/><Relationship Id="rId58"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customXml" Target="../customXml/item4.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56" Type="http://schemas.microsoft.com/office/2022/11/relationships/FeaturePropertyBag" Target="featurePropertyBag/featurePropertyBag.xml"/><Relationship Id="rId8" Type="http://schemas.openxmlformats.org/officeDocument/2006/relationships/worksheet" Target="worksheets/sheet8.xml"/><Relationship Id="rId51" Type="http://schemas.microsoft.com/office/2022/10/relationships/richValueRel" Target="richData/richValueRel.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57"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microsoft.com/office/2017/06/relationships/rdRichValue" Target="richData/rdrichvalue.xml"/><Relationship Id="rId60"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Group energy consumption by type (%)</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CF5B-4030-83FC-912E72D5B67C}"/>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CF5B-4030-83FC-912E72D5B67C}"/>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CF5B-4030-83FC-912E72D5B67C}"/>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(Energy!$D$20,Energy!$D$21,Energy!$D$24)</c:f>
              <c:strCache>
                <c:ptCount val="3"/>
                <c:pt idx="0">
                  <c:v>Diesel haulage (TJ)³ Direct</c:v>
                </c:pt>
                <c:pt idx="1">
                  <c:v>Electricity¹ (TJ)³</c:v>
                </c:pt>
                <c:pt idx="2">
                  <c:v>Other fuels² (TJ) Direct</c:v>
                </c:pt>
              </c:strCache>
            </c:strRef>
          </c:cat>
          <c:val>
            <c:numRef>
              <c:f>(Energy!$E$20,Energy!$E$21,Energy!$E$24)</c:f>
              <c:numCache>
                <c:formatCode>_(* #,##0_);_(* \(#,##0\);_(* "-"??_);_(@_)</c:formatCode>
                <c:ptCount val="3"/>
                <c:pt idx="0">
                  <c:v>6975.16</c:v>
                </c:pt>
                <c:pt idx="1">
                  <c:v>7148.11</c:v>
                </c:pt>
                <c:pt idx="2">
                  <c:v>229.81</c:v>
                </c:pt>
              </c:numCache>
            </c:numRef>
          </c:val>
          <c:extLst>
            <c:ext xmlns:c16="http://schemas.microsoft.com/office/drawing/2014/chart" uri="{C3380CC4-5D6E-409C-BE32-E72D297353CC}">
              <c16:uniqueId val="{00000000-CF5B-4030-83FC-912E72D5B67C}"/>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5721436771720543"/>
          <c:y val="0.38921770195392241"/>
          <c:w val="0.32615353042804401"/>
          <c:h val="0.2874453193350831"/>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Country breakdown of renewable electricity (energy) (%) </a:t>
            </a:r>
          </a:p>
        </c:rich>
      </c:tx>
      <c:layout>
        <c:manualLayout>
          <c:xMode val="edge"/>
          <c:yMode val="edge"/>
          <c:x val="0.10714462129850742"/>
          <c:y val="2.7797081306462822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98A8-4CD1-9A7D-7C057A8B0CA3}"/>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98A8-4CD1-9A7D-7C057A8B0CA3}"/>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98A8-4CD1-9A7D-7C057A8B0CA3}"/>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98A8-4CD1-9A7D-7C057A8B0CA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Energy!$D$32:$D$35</c:f>
              <c:strCache>
                <c:ptCount val="4"/>
                <c:pt idx="0">
                  <c:v>Australia</c:v>
                </c:pt>
                <c:pt idx="1">
                  <c:v>South Africa</c:v>
                </c:pt>
                <c:pt idx="2">
                  <c:v>Ghana</c:v>
                </c:pt>
                <c:pt idx="3">
                  <c:v>Peru</c:v>
                </c:pt>
              </c:strCache>
            </c:strRef>
          </c:cat>
          <c:val>
            <c:numRef>
              <c:f>Energy!$E$32:$E$35</c:f>
              <c:numCache>
                <c:formatCode>_(* #,##0_);_(* \(#,##0\);_(* "-"??_);_(@_)</c:formatCode>
                <c:ptCount val="4"/>
                <c:pt idx="0">
                  <c:v>104505.67</c:v>
                </c:pt>
                <c:pt idx="1">
                  <c:v>86818.84</c:v>
                </c:pt>
                <c:pt idx="2">
                  <c:v>0</c:v>
                </c:pt>
                <c:pt idx="3">
                  <c:v>0</c:v>
                </c:pt>
              </c:numCache>
            </c:numRef>
          </c:val>
          <c:extLst>
            <c:ext xmlns:c16="http://schemas.microsoft.com/office/drawing/2014/chart" uri="{C3380CC4-5D6E-409C-BE32-E72D297353CC}">
              <c16:uniqueId val="{00000006-98A8-4CD1-9A7D-7C057A8B0CA3}"/>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5721436771720543"/>
          <c:y val="0.398477033208123"/>
          <c:w val="0.32615353042804401"/>
          <c:h val="0.28744538017587856"/>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Country energy spend (%)</a:t>
            </a:r>
          </a:p>
        </c:rich>
      </c:tx>
      <c:layout>
        <c:manualLayout>
          <c:xMode val="edge"/>
          <c:yMode val="edge"/>
          <c:x val="0.31258445373051047"/>
          <c:y val="4.3409877563532442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FFE2-4D1E-980C-211E15FDB52C}"/>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FFE2-4D1E-980C-211E15FDB52C}"/>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FFE2-4D1E-980C-211E15FDB52C}"/>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FFE2-4D1E-980C-211E15FDB52C}"/>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Energy!$D$71:$D$74</c:f>
              <c:strCache>
                <c:ptCount val="4"/>
                <c:pt idx="0">
                  <c:v>Australia¹</c:v>
                </c:pt>
                <c:pt idx="1">
                  <c:v>South Africa</c:v>
                </c:pt>
                <c:pt idx="2">
                  <c:v>Ghana</c:v>
                </c:pt>
                <c:pt idx="3">
                  <c:v>Peru</c:v>
                </c:pt>
              </c:strCache>
            </c:strRef>
          </c:cat>
          <c:val>
            <c:numRef>
              <c:f>Energy!$E$71:$E$74</c:f>
              <c:numCache>
                <c:formatCode>_(* #,##0_);_(* \(#,##0\);_(* "-"??_);_(@_)</c:formatCode>
                <c:ptCount val="4"/>
                <c:pt idx="0">
                  <c:v>186.46</c:v>
                </c:pt>
                <c:pt idx="1">
                  <c:v>46.06</c:v>
                </c:pt>
                <c:pt idx="2">
                  <c:v>155.46</c:v>
                </c:pt>
                <c:pt idx="3">
                  <c:v>35.32</c:v>
                </c:pt>
              </c:numCache>
            </c:numRef>
          </c:val>
          <c:extLst>
            <c:ext xmlns:c16="http://schemas.microsoft.com/office/drawing/2014/chart" uri="{C3380CC4-5D6E-409C-BE32-E72D297353CC}">
              <c16:uniqueId val="{00000008-FFE2-4D1E-980C-211E15FDB52C}"/>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5721436771720543"/>
          <c:y val="0.398477033208123"/>
          <c:w val="0.32615353042804401"/>
          <c:h val="0.28744538017587856"/>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Total energy per ounce produced per country (%)</a:t>
            </a:r>
          </a:p>
        </c:rich>
      </c:tx>
      <c:layout>
        <c:manualLayout>
          <c:xMode val="edge"/>
          <c:yMode val="edge"/>
          <c:x val="0.10714462129850742"/>
          <c:y val="2.7797081306462822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4845-4E41-A07E-C6C18BADFC79}"/>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4845-4E41-A07E-C6C18BADFC79}"/>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4845-4E41-A07E-C6C18BADFC79}"/>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4845-4E41-A07E-C6C18BADFC79}"/>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Energy!$D$107:$D$110</c:f>
              <c:strCache>
                <c:ptCount val="4"/>
                <c:pt idx="0">
                  <c:v>Australia</c:v>
                </c:pt>
                <c:pt idx="1">
                  <c:v>South Africa</c:v>
                </c:pt>
                <c:pt idx="2">
                  <c:v>Ghana</c:v>
                </c:pt>
                <c:pt idx="3">
                  <c:v>Peru</c:v>
                </c:pt>
              </c:strCache>
            </c:strRef>
          </c:cat>
          <c:val>
            <c:numRef>
              <c:f>Energy!$E$107:$E$110</c:f>
              <c:numCache>
                <c:formatCode>_(* #,##0.00_);_(* \(#,##0.00\);_(* "-"??_);_(@_)</c:formatCode>
                <c:ptCount val="4"/>
                <c:pt idx="0">
                  <c:v>5.63</c:v>
                </c:pt>
                <c:pt idx="1">
                  <c:v>7.26</c:v>
                </c:pt>
                <c:pt idx="2">
                  <c:v>7.2</c:v>
                </c:pt>
                <c:pt idx="3">
                  <c:v>6.89</c:v>
                </c:pt>
              </c:numCache>
            </c:numRef>
          </c:val>
          <c:extLst>
            <c:ext xmlns:c16="http://schemas.microsoft.com/office/drawing/2014/chart" uri="{C3380CC4-5D6E-409C-BE32-E72D297353CC}">
              <c16:uniqueId val="{00000008-4845-4E41-A07E-C6C18BADFC79}"/>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5721436771720543"/>
          <c:y val="0.398477033208123"/>
          <c:w val="0.32615353042804401"/>
          <c:h val="0.28744538017587856"/>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Total energy per tonne milled per country (%)</a:t>
            </a:r>
          </a:p>
        </c:rich>
      </c:tx>
      <c:layout>
        <c:manualLayout>
          <c:xMode val="edge"/>
          <c:yMode val="edge"/>
          <c:x val="0.10714462129850742"/>
          <c:y val="2.7797081306462822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2F41-41F9-B027-F8E089DE30A7}"/>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2F41-41F9-B027-F8E089DE30A7}"/>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2F41-41F9-B027-F8E089DE30A7}"/>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2F41-41F9-B027-F8E089DE30A7}"/>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Energy!$D$114:$D$117</c:f>
              <c:strCache>
                <c:ptCount val="4"/>
                <c:pt idx="0">
                  <c:v>Australia</c:v>
                </c:pt>
                <c:pt idx="1">
                  <c:v>South Africa</c:v>
                </c:pt>
                <c:pt idx="2">
                  <c:v>Ghana</c:v>
                </c:pt>
                <c:pt idx="3">
                  <c:v>Peru</c:v>
                </c:pt>
              </c:strCache>
            </c:strRef>
          </c:cat>
          <c:val>
            <c:numRef>
              <c:f>Energy!$E$114:$E$117</c:f>
              <c:numCache>
                <c:formatCode>_(* #,##0.00_);_(* \(#,##0.00\);_(* "-"??_);_(@_)</c:formatCode>
                <c:ptCount val="4"/>
                <c:pt idx="0">
                  <c:v>94.3</c:v>
                </c:pt>
                <c:pt idx="1">
                  <c:v>970.1</c:v>
                </c:pt>
                <c:pt idx="2">
                  <c:v>49.3</c:v>
                </c:pt>
                <c:pt idx="3">
                  <c:v>47.4</c:v>
                </c:pt>
              </c:numCache>
            </c:numRef>
          </c:val>
          <c:extLst>
            <c:ext xmlns:c16="http://schemas.microsoft.com/office/drawing/2014/chart" uri="{C3380CC4-5D6E-409C-BE32-E72D297353CC}">
              <c16:uniqueId val="{00000008-2F41-41F9-B027-F8E089DE30A7}"/>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5721436771720543"/>
          <c:y val="0.398477033208123"/>
          <c:w val="0.32615353042804401"/>
          <c:h val="0.28744538017587856"/>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layout>
        <c:manualLayout>
          <c:xMode val="edge"/>
          <c:yMode val="edge"/>
          <c:x val="2.2108821255912077E-2"/>
          <c:y val="2.7913468248429867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col"/>
        <c:grouping val="clustered"/>
        <c:varyColors val="0"/>
        <c:ser>
          <c:idx val="0"/>
          <c:order val="0"/>
          <c:tx>
            <c:strRef>
              <c:f>'GHG emissions'!$D$188</c:f>
              <c:strCache>
                <c:ptCount val="1"/>
                <c:pt idx="0">
                  <c:v>Annual GHG emissions avoided (ktCO₂e)</c:v>
                </c:pt>
              </c:strCache>
            </c:strRef>
          </c:tx>
          <c:spPr>
            <a:solidFill>
              <a:srgbClr val="001D39"/>
            </a:solidFill>
            <a:ln>
              <a:noFill/>
            </a:ln>
            <a:effectLst/>
          </c:spPr>
          <c:invertIfNegative val="0"/>
          <c:cat>
            <c:numRef>
              <c:f>'GHG emissions'!$E$187:$K$187</c:f>
              <c:numCache>
                <c:formatCode>General</c:formatCode>
                <c:ptCount val="7"/>
                <c:pt idx="0">
                  <c:v>2024</c:v>
                </c:pt>
                <c:pt idx="1">
                  <c:v>2023</c:v>
                </c:pt>
                <c:pt idx="2">
                  <c:v>2022</c:v>
                </c:pt>
                <c:pt idx="3">
                  <c:v>2021</c:v>
                </c:pt>
                <c:pt idx="4">
                  <c:v>2020</c:v>
                </c:pt>
                <c:pt idx="5">
                  <c:v>2019</c:v>
                </c:pt>
                <c:pt idx="6">
                  <c:v>2018</c:v>
                </c:pt>
              </c:numCache>
            </c:numRef>
          </c:cat>
          <c:val>
            <c:numRef>
              <c:f>'GHG emissions'!$E$188:$K$188</c:f>
              <c:numCache>
                <c:formatCode>0</c:formatCode>
                <c:ptCount val="7"/>
                <c:pt idx="0">
                  <c:v>256</c:v>
                </c:pt>
                <c:pt idx="1">
                  <c:v>201</c:v>
                </c:pt>
                <c:pt idx="2">
                  <c:v>302</c:v>
                </c:pt>
                <c:pt idx="3">
                  <c:v>306</c:v>
                </c:pt>
                <c:pt idx="4">
                  <c:v>177</c:v>
                </c:pt>
                <c:pt idx="5">
                  <c:v>128</c:v>
                </c:pt>
                <c:pt idx="6">
                  <c:v>113</c:v>
                </c:pt>
              </c:numCache>
            </c:numRef>
          </c:val>
          <c:extLst>
            <c:ext xmlns:c16="http://schemas.microsoft.com/office/drawing/2014/chart" uri="{C3380CC4-5D6E-409C-BE32-E72D297353CC}">
              <c16:uniqueId val="{00000000-ADBE-4DB6-A4C8-8B4F5ABEE793}"/>
            </c:ext>
          </c:extLst>
        </c:ser>
        <c:dLbls>
          <c:showLegendKey val="0"/>
          <c:showVal val="0"/>
          <c:showCatName val="0"/>
          <c:showSerName val="0"/>
          <c:showPercent val="0"/>
          <c:showBubbleSize val="0"/>
        </c:dLbls>
        <c:gapWidth val="219"/>
        <c:overlap val="-27"/>
        <c:axId val="868475456"/>
        <c:axId val="868475936"/>
      </c:barChart>
      <c:catAx>
        <c:axId val="8684754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868475936"/>
        <c:crosses val="autoZero"/>
        <c:auto val="1"/>
        <c:lblAlgn val="ctr"/>
        <c:lblOffset val="100"/>
        <c:noMultiLvlLbl val="0"/>
      </c:catAx>
      <c:valAx>
        <c:axId val="868475936"/>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86847545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kern="0" spc="0">
                <a:solidFill>
                  <a:srgbClr val="001D39"/>
                </a:solidFill>
              </a:rPr>
              <a:t>CO</a:t>
            </a:r>
            <a:r>
              <a:rPr lang="en-US" sz="1000" kern="0" spc="0" baseline="-25000">
                <a:solidFill>
                  <a:srgbClr val="001D39"/>
                </a:solidFill>
              </a:rPr>
              <a:t>2</a:t>
            </a:r>
            <a:r>
              <a:rPr lang="en-US" sz="1000" kern="0" spc="0">
                <a:solidFill>
                  <a:srgbClr val="001D39"/>
                </a:solidFill>
              </a:rPr>
              <a:t>e direct emissions per country</a:t>
            </a:r>
            <a:r>
              <a:rPr lang="en-US" sz="1000" kern="0" spc="0" baseline="0">
                <a:solidFill>
                  <a:srgbClr val="001D39"/>
                </a:solidFill>
              </a:rPr>
              <a:t> </a:t>
            </a:r>
          </a:p>
          <a:p>
            <a:pPr>
              <a:defRPr sz="1000">
                <a:solidFill>
                  <a:srgbClr val="001D39"/>
                </a:solidFill>
              </a:defRPr>
            </a:pPr>
            <a:r>
              <a:rPr lang="en-US" sz="1000" kern="0" spc="0" baseline="0">
                <a:solidFill>
                  <a:srgbClr val="001D39"/>
                </a:solidFill>
              </a:rPr>
              <a:t>(Scope 1 </a:t>
            </a:r>
            <a:r>
              <a:rPr lang="en-GB" sz="1000" b="0" i="0" u="none" strike="noStrike" kern="0" spc="0" baseline="0">
                <a:effectLst/>
              </a:rPr>
              <a:t>– </a:t>
            </a:r>
            <a:r>
              <a:rPr lang="en-US" sz="1000" kern="0" spc="0" baseline="0">
                <a:solidFill>
                  <a:srgbClr val="001D39"/>
                </a:solidFill>
              </a:rPr>
              <a:t>3)</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0806-4090-8AED-FBB404AB48D5}"/>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0806-4090-8AED-FBB404AB48D5}"/>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0806-4090-8AED-FBB404AB48D5}"/>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0806-4090-8AED-FBB404AB48D5}"/>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'GHG emissions'!$D$27:$D$31</c15:sqref>
                  </c15:fullRef>
                </c:ext>
              </c:extLst>
              <c:f>'GHG emissions'!$D$27:$D$30</c:f>
              <c:strCache>
                <c:ptCount val="4"/>
                <c:pt idx="0">
                  <c:v>Australia</c:v>
                </c:pt>
                <c:pt idx="1">
                  <c:v>South Africa</c:v>
                </c:pt>
                <c:pt idx="2">
                  <c:v>Ghana</c:v>
                </c:pt>
                <c:pt idx="3">
                  <c:v>Peru</c:v>
                </c:pt>
              </c:strCache>
            </c:strRef>
          </c:cat>
          <c:val>
            <c:numRef>
              <c:extLst>
                <c:ext xmlns:c15="http://schemas.microsoft.com/office/drawing/2012/chart" uri="{02D57815-91ED-43cb-92C2-25804820EDAC}">
                  <c15:fullRef>
                    <c15:sqref>'GHG emissions'!$E$27:$E$31</c15:sqref>
                  </c15:fullRef>
                </c:ext>
              </c:extLst>
              <c:f>'GHG emissions'!$E$27:$E$30</c:f>
              <c:numCache>
                <c:formatCode>General</c:formatCode>
                <c:ptCount val="4"/>
                <c:pt idx="0" formatCode="#,##0">
                  <c:v>1012</c:v>
                </c:pt>
                <c:pt idx="1">
                  <c:v>545</c:v>
                </c:pt>
                <c:pt idx="2">
                  <c:v>756</c:v>
                </c:pt>
                <c:pt idx="3">
                  <c:v>143</c:v>
                </c:pt>
              </c:numCache>
            </c:numRef>
          </c:val>
          <c:extLst>
            <c:ext xmlns:c15="http://schemas.microsoft.com/office/drawing/2012/chart" uri="{02D57815-91ED-43cb-92C2-25804820EDAC}">
              <c15:categoryFilterExceptions>
                <c15:categoryFilterException>
                  <c15:sqref>'GHG emissions'!$E$31</c15:sqref>
                  <c15:spPr xmlns:c15="http://schemas.microsoft.com/office/drawing/2012/chart">
                    <a:solidFill>
                      <a:srgbClr val="C8A064"/>
                    </a:solidFill>
                    <a:ln>
                      <a:noFill/>
                    </a:ln>
                    <a:effectLst>
                      <a:outerShdw blurRad="254000" sx="102000" sy="102000" algn="ctr" rotWithShape="0">
                        <a:prstClr val="black">
                          <a:alpha val="20000"/>
                        </a:prstClr>
                      </a:outerShdw>
                    </a:effectLst>
                  </c15:spPr>
                </c15:categoryFilterException>
              </c15:categoryFilterExceptions>
            </c:ext>
            <c:ext xmlns:c16="http://schemas.microsoft.com/office/drawing/2014/chart" uri="{C3380CC4-5D6E-409C-BE32-E72D297353CC}">
              <c16:uniqueId val="{00000000-0806-4090-8AED-FBB404AB48D5}"/>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4379941447555089"/>
          <c:y val="0.36832925747762757"/>
          <c:w val="0.217735260074507"/>
          <c:h val="0.40188931910587578"/>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CO</a:t>
            </a:r>
            <a:r>
              <a:rPr lang="en-ZA" sz="1000" baseline="-25000">
                <a:solidFill>
                  <a:srgbClr val="001D39"/>
                </a:solidFill>
              </a:rPr>
              <a:t>2</a:t>
            </a:r>
            <a:r>
              <a:rPr lang="en-ZA" sz="1000">
                <a:solidFill>
                  <a:srgbClr val="001D39"/>
                </a:solidFill>
              </a:rPr>
              <a:t>e direct emissions</a:t>
            </a:r>
            <a:r>
              <a:rPr lang="en-ZA" sz="1000" baseline="0">
                <a:solidFill>
                  <a:srgbClr val="001D39"/>
                </a:solidFill>
              </a:rPr>
              <a:t> per country (Scope 1)</a:t>
            </a:r>
            <a:endParaRPr lang="en-ZA" sz="1000">
              <a:solidFill>
                <a:srgbClr val="001D39"/>
              </a:solidFill>
            </a:endParaRP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ZA"/>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21B8-4288-81F1-1BBFFEFBBE2F}"/>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21B8-4288-81F1-1BBFFEFBBE2F}"/>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21B8-4288-81F1-1BBFFEFBBE2F}"/>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21B8-4288-81F1-1BBFFEFBBE2F}"/>
              </c:ext>
            </c:extLst>
          </c:dPt>
          <c:dPt>
            <c:idx val="4"/>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9-21B8-4288-81F1-1BBFFEFBBE2F}"/>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('GHG emissions'!$D$37,'GHG emissions'!$D$42,'GHG emissions'!$D$43,'GHG emissions'!$D$46)</c:f>
              <c:strCache>
                <c:ptCount val="4"/>
                <c:pt idx="0">
                  <c:v>Australia</c:v>
                </c:pt>
                <c:pt idx="1">
                  <c:v>South Africa</c:v>
                </c:pt>
                <c:pt idx="2">
                  <c:v>Ghana</c:v>
                </c:pt>
                <c:pt idx="3">
                  <c:v>Peru</c:v>
                </c:pt>
              </c:strCache>
            </c:strRef>
          </c:cat>
          <c:val>
            <c:numRef>
              <c:f>('GHG emissions'!$E$37,'GHG emissions'!$E$42,'GHG emissions'!$E$43,'GHG emissions'!$E$46)</c:f>
              <c:numCache>
                <c:formatCode>0</c:formatCode>
                <c:ptCount val="4"/>
                <c:pt idx="0" formatCode="General">
                  <c:v>493</c:v>
                </c:pt>
                <c:pt idx="1">
                  <c:v>9.6999999999999993</c:v>
                </c:pt>
                <c:pt idx="2" formatCode="General">
                  <c:v>250</c:v>
                </c:pt>
                <c:pt idx="3" formatCode="General">
                  <c:v>48</c:v>
                </c:pt>
              </c:numCache>
            </c:numRef>
          </c:val>
          <c:extLst>
            <c:ext xmlns:c16="http://schemas.microsoft.com/office/drawing/2014/chart" uri="{C3380CC4-5D6E-409C-BE32-E72D297353CC}">
              <c16:uniqueId val="{00000008-21B8-4288-81F1-1BBFFEFBBE2F}"/>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3505225169398216"/>
          <c:y val="0.36778982900408153"/>
          <c:w val="0.28482713042164692"/>
          <c:h val="0.38461807658658054"/>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CO</a:t>
            </a:r>
            <a:r>
              <a:rPr lang="en-ZA" sz="1000" baseline="-25000">
                <a:solidFill>
                  <a:srgbClr val="001D39"/>
                </a:solidFill>
              </a:rPr>
              <a:t>2</a:t>
            </a:r>
            <a:r>
              <a:rPr lang="en-ZA" sz="1000">
                <a:solidFill>
                  <a:srgbClr val="001D39"/>
                </a:solidFill>
              </a:rPr>
              <a:t>e indirect emissions</a:t>
            </a:r>
            <a:r>
              <a:rPr lang="en-ZA" sz="1000" baseline="0">
                <a:solidFill>
                  <a:srgbClr val="001D39"/>
                </a:solidFill>
              </a:rPr>
              <a:t> per country (Scope 2)</a:t>
            </a:r>
            <a:endParaRPr lang="en-ZA" sz="1000">
              <a:solidFill>
                <a:srgbClr val="001D39"/>
              </a:solidFill>
            </a:endParaRP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ZA"/>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F8A1-4455-9479-111F718EBED6}"/>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F8A1-4455-9479-111F718EBED6}"/>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F8A1-4455-9479-111F718EBED6}"/>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F8A1-4455-9479-111F718EBED6}"/>
              </c:ext>
            </c:extLst>
          </c:dPt>
          <c:dPt>
            <c:idx val="4"/>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9-F8A1-4455-9479-111F718EBED6}"/>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('GHG emissions'!$D$58,'GHG emissions'!$D$63,'GHG emissions'!$D$64,'GHG emissions'!$D$67)</c:f>
              <c:strCache>
                <c:ptCount val="4"/>
                <c:pt idx="0">
                  <c:v>Australia</c:v>
                </c:pt>
                <c:pt idx="1">
                  <c:v>South Africa</c:v>
                </c:pt>
                <c:pt idx="2">
                  <c:v>Ghana</c:v>
                </c:pt>
                <c:pt idx="3">
                  <c:v>Peru</c:v>
                </c:pt>
              </c:strCache>
            </c:strRef>
          </c:cat>
          <c:val>
            <c:numRef>
              <c:f>('GHG emissions'!$E$58,'GHG emissions'!$E$63,'GHG emissions'!$E$64,'GHG emissions'!$E$67)</c:f>
              <c:numCache>
                <c:formatCode>General</c:formatCode>
                <c:ptCount val="4"/>
                <c:pt idx="0">
                  <c:v>125</c:v>
                </c:pt>
                <c:pt idx="1">
                  <c:v>422</c:v>
                </c:pt>
                <c:pt idx="2">
                  <c:v>285</c:v>
                </c:pt>
                <c:pt idx="3">
                  <c:v>0</c:v>
                </c:pt>
              </c:numCache>
            </c:numRef>
          </c:val>
          <c:extLst>
            <c:ext xmlns:c16="http://schemas.microsoft.com/office/drawing/2014/chart" uri="{C3380CC4-5D6E-409C-BE32-E72D297353CC}">
              <c16:uniqueId val="{0000000A-F8A1-4455-9479-111F718EBED6}"/>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3505225169398216"/>
          <c:y val="0.36778982900408153"/>
          <c:w val="0.29626585209983525"/>
          <c:h val="0.38461807658658054"/>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CO</a:t>
            </a:r>
            <a:r>
              <a:rPr lang="en-ZA" sz="1000" baseline="-25000">
                <a:solidFill>
                  <a:srgbClr val="001D39"/>
                </a:solidFill>
              </a:rPr>
              <a:t>2</a:t>
            </a:r>
            <a:r>
              <a:rPr lang="en-ZA" sz="1000">
                <a:solidFill>
                  <a:srgbClr val="001D39"/>
                </a:solidFill>
              </a:rPr>
              <a:t>e other indirect emissions</a:t>
            </a:r>
            <a:r>
              <a:rPr lang="en-ZA" sz="1000" baseline="0">
                <a:solidFill>
                  <a:srgbClr val="001D39"/>
                </a:solidFill>
              </a:rPr>
              <a:t> per country (Scope 3)</a:t>
            </a:r>
            <a:endParaRPr lang="en-ZA" sz="1000">
              <a:solidFill>
                <a:srgbClr val="001D39"/>
              </a:solidFill>
            </a:endParaRPr>
          </a:p>
        </c:rich>
      </c:tx>
      <c:layout>
        <c:manualLayout>
          <c:xMode val="edge"/>
          <c:yMode val="edge"/>
          <c:x val="0.18736491271924344"/>
          <c:y val="3.4100596760443309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ZA"/>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7599-4698-BBB1-028CE80FC46B}"/>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7599-4698-BBB1-028CE80FC46B}"/>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7599-4698-BBB1-028CE80FC46B}"/>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7599-4698-BBB1-028CE80FC46B}"/>
              </c:ext>
            </c:extLst>
          </c:dPt>
          <c:dPt>
            <c:idx val="4"/>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9-7599-4698-BBB1-028CE80FC46B}"/>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('GHG emissions'!$D$96,'GHG emissions'!$D$97,'GHG emissions'!$D$98,'GHG emissions'!$D$99)</c:f>
              <c:strCache>
                <c:ptCount val="4"/>
                <c:pt idx="0">
                  <c:v>Australia</c:v>
                </c:pt>
                <c:pt idx="1">
                  <c:v>South Africa</c:v>
                </c:pt>
                <c:pt idx="2">
                  <c:v>Ghana</c:v>
                </c:pt>
                <c:pt idx="3">
                  <c:v>Peru</c:v>
                </c:pt>
              </c:strCache>
            </c:strRef>
          </c:cat>
          <c:val>
            <c:numRef>
              <c:f>('GHG emissions'!$E$96,'GHG emissions'!$E$97,'GHG emissions'!$E$98,'GHG emissions'!$E$99)</c:f>
              <c:numCache>
                <c:formatCode>0</c:formatCode>
                <c:ptCount val="4"/>
                <c:pt idx="0">
                  <c:v>392.81599999999997</c:v>
                </c:pt>
                <c:pt idx="1">
                  <c:v>114.14700000000001</c:v>
                </c:pt>
                <c:pt idx="2">
                  <c:v>221.291</c:v>
                </c:pt>
                <c:pt idx="3">
                  <c:v>95.155000000000001</c:v>
                </c:pt>
              </c:numCache>
            </c:numRef>
          </c:val>
          <c:extLst>
            <c:ext xmlns:c16="http://schemas.microsoft.com/office/drawing/2014/chart" uri="{C3380CC4-5D6E-409C-BE32-E72D297353CC}">
              <c16:uniqueId val="{0000000A-7599-4698-BBB1-028CE80FC46B}"/>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3505225169398216"/>
          <c:y val="0.36778982900408153"/>
          <c:w val="0.29626585209983525"/>
          <c:h val="0.38461807658658054"/>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ZA" sz="1000" b="1">
                <a:solidFill>
                  <a:srgbClr val="001D39"/>
                </a:solidFill>
              </a:rPr>
              <a:t>Country grid vs renewable electricity</a:t>
            </a:r>
            <a:r>
              <a:rPr lang="en-ZA" sz="1000" b="1" baseline="0">
                <a:solidFill>
                  <a:srgbClr val="001D39"/>
                </a:solidFill>
              </a:rPr>
              <a:t> (%)</a:t>
            </a:r>
            <a:endParaRPr lang="en-ZA" sz="1000" b="1">
              <a:solidFill>
                <a:srgbClr val="001D39"/>
              </a:solidFill>
            </a:endParaRPr>
          </a:p>
        </c:rich>
      </c:tx>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ZA"/>
        </a:p>
      </c:txPr>
    </c:title>
    <c:autoTitleDeleted val="0"/>
    <c:plotArea>
      <c:layout/>
      <c:barChart>
        <c:barDir val="bar"/>
        <c:grouping val="clustered"/>
        <c:varyColors val="0"/>
        <c:ser>
          <c:idx val="0"/>
          <c:order val="0"/>
          <c:tx>
            <c:strRef>
              <c:f>'Country energy'!$D$7</c:f>
              <c:strCache>
                <c:ptCount val="1"/>
                <c:pt idx="0">
                  <c:v>Percentage grid electricity (%)³</c:v>
                </c:pt>
              </c:strCache>
            </c:strRef>
          </c:tx>
          <c:spPr>
            <a:solidFill>
              <a:srgbClr val="00B398"/>
            </a:solidFill>
            <a:ln>
              <a:noFill/>
            </a:ln>
            <a:effectLst/>
          </c:spPr>
          <c:invertIfNegative val="0"/>
          <c:cat>
            <c:strRef>
              <c:f>'Country energy'!$E$6:$H$6</c:f>
              <c:strCache>
                <c:ptCount val="4"/>
                <c:pt idx="0">
                  <c:v>Australia</c:v>
                </c:pt>
                <c:pt idx="1">
                  <c:v>South Africa</c:v>
                </c:pt>
                <c:pt idx="2">
                  <c:v>Ghana</c:v>
                </c:pt>
                <c:pt idx="3">
                  <c:v>Peru</c:v>
                </c:pt>
              </c:strCache>
            </c:strRef>
          </c:cat>
          <c:val>
            <c:numRef>
              <c:f>'Country energy'!$E$7:$H$7</c:f>
              <c:numCache>
                <c:formatCode>0%</c:formatCode>
                <c:ptCount val="4"/>
                <c:pt idx="0">
                  <c:v>0.27</c:v>
                </c:pt>
                <c:pt idx="1">
                  <c:v>0.83</c:v>
                </c:pt>
                <c:pt idx="2">
                  <c:v>3.1399999999999997E-2</c:v>
                </c:pt>
                <c:pt idx="3">
                  <c:v>1</c:v>
                </c:pt>
              </c:numCache>
            </c:numRef>
          </c:val>
          <c:extLst>
            <c:ext xmlns:c16="http://schemas.microsoft.com/office/drawing/2014/chart" uri="{C3380CC4-5D6E-409C-BE32-E72D297353CC}">
              <c16:uniqueId val="{00000000-1D06-4DBB-BFF4-7C9E224B6CBD}"/>
            </c:ext>
          </c:extLst>
        </c:ser>
        <c:ser>
          <c:idx val="1"/>
          <c:order val="1"/>
          <c:tx>
            <c:strRef>
              <c:f>'Country energy'!$D$8</c:f>
              <c:strCache>
                <c:ptCount val="1"/>
                <c:pt idx="0">
                  <c:v>Percentage⁴ renewable electricity(%)</c:v>
                </c:pt>
              </c:strCache>
            </c:strRef>
          </c:tx>
          <c:spPr>
            <a:solidFill>
              <a:srgbClr val="001D39"/>
            </a:solidFill>
            <a:ln>
              <a:noFill/>
            </a:ln>
            <a:effectLst/>
          </c:spPr>
          <c:invertIfNegative val="0"/>
          <c:cat>
            <c:strRef>
              <c:f>'Country energy'!$E$6:$H$6</c:f>
              <c:strCache>
                <c:ptCount val="4"/>
                <c:pt idx="0">
                  <c:v>Australia</c:v>
                </c:pt>
                <c:pt idx="1">
                  <c:v>South Africa</c:v>
                </c:pt>
                <c:pt idx="2">
                  <c:v>Ghana</c:v>
                </c:pt>
                <c:pt idx="3">
                  <c:v>Peru</c:v>
                </c:pt>
              </c:strCache>
            </c:strRef>
          </c:cat>
          <c:val>
            <c:numRef>
              <c:f>'Country energy'!$E$8:$H$8</c:f>
              <c:numCache>
                <c:formatCode>0%</c:formatCode>
                <c:ptCount val="4"/>
                <c:pt idx="0">
                  <c:v>0.13</c:v>
                </c:pt>
                <c:pt idx="1">
                  <c:v>0.17</c:v>
                </c:pt>
                <c:pt idx="2">
                  <c:v>2.4299999999999999E-2</c:v>
                </c:pt>
                <c:pt idx="3">
                  <c:v>1</c:v>
                </c:pt>
              </c:numCache>
            </c:numRef>
          </c:val>
          <c:extLst>
            <c:ext xmlns:c16="http://schemas.microsoft.com/office/drawing/2014/chart" uri="{C3380CC4-5D6E-409C-BE32-E72D297353CC}">
              <c16:uniqueId val="{00000001-1D06-4DBB-BFF4-7C9E224B6CBD}"/>
            </c:ext>
          </c:extLst>
        </c:ser>
        <c:dLbls>
          <c:showLegendKey val="0"/>
          <c:showVal val="0"/>
          <c:showCatName val="0"/>
          <c:showSerName val="0"/>
          <c:showPercent val="0"/>
          <c:showBubbleSize val="0"/>
        </c:dLbls>
        <c:gapWidth val="182"/>
        <c:axId val="351927664"/>
        <c:axId val="351929104"/>
      </c:barChart>
      <c:catAx>
        <c:axId val="351927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351929104"/>
        <c:crosses val="autoZero"/>
        <c:auto val="1"/>
        <c:lblAlgn val="ctr"/>
        <c:lblOffset val="100"/>
        <c:noMultiLvlLbl val="0"/>
      </c:catAx>
      <c:valAx>
        <c:axId val="351929104"/>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3519276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Energy</a:t>
            </a:r>
            <a:r>
              <a:rPr lang="en-ZA" sz="1000" baseline="0">
                <a:solidFill>
                  <a:srgbClr val="001D39"/>
                </a:solidFill>
              </a:rPr>
              <a:t> c</a:t>
            </a:r>
            <a:r>
              <a:rPr lang="en-ZA" sz="1000">
                <a:solidFill>
                  <a:srgbClr val="001D39"/>
                </a:solidFill>
              </a:rPr>
              <a:t>onsumption per country</a:t>
            </a:r>
            <a:r>
              <a:rPr lang="en-ZA" sz="1000" baseline="0">
                <a:solidFill>
                  <a:srgbClr val="001D39"/>
                </a:solidFill>
              </a:rPr>
              <a:t> </a:t>
            </a:r>
            <a:endParaRPr lang="en-ZA" sz="1000">
              <a:solidFill>
                <a:srgbClr val="001D39"/>
              </a:solidFill>
            </a:endParaRP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ZA"/>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5760-47E7-8823-4C3D75950449}"/>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5760-47E7-8823-4C3D75950449}"/>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5760-47E7-8823-4C3D75950449}"/>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5760-47E7-8823-4C3D75950449}"/>
              </c:ext>
            </c:extLst>
          </c:dPt>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 and carbon performance'!$D$34:$D$37</c:f>
              <c:strCache>
                <c:ptCount val="4"/>
                <c:pt idx="0">
                  <c:v>Australia</c:v>
                </c:pt>
                <c:pt idx="1">
                  <c:v>South Africa</c:v>
                </c:pt>
                <c:pt idx="2">
                  <c:v>Ghana</c:v>
                </c:pt>
                <c:pt idx="3">
                  <c:v>Peru</c:v>
                </c:pt>
              </c:strCache>
            </c:strRef>
          </c:cat>
          <c:val>
            <c:numRef>
              <c:f>'Energy and carbon performance'!$E$34:$E$37</c:f>
              <c:numCache>
                <c:formatCode>_(* #,##0_);_(* \(#,##0\);_(* "-"??_);_(@_)</c:formatCode>
                <c:ptCount val="4"/>
                <c:pt idx="0">
                  <c:v>6388361.4019563003</c:v>
                </c:pt>
                <c:pt idx="1">
                  <c:v>1940011.2413588201</c:v>
                </c:pt>
                <c:pt idx="2">
                  <c:v>4836425.1005876204</c:v>
                </c:pt>
                <c:pt idx="3">
                  <c:v>1188279.4907354501</c:v>
                </c:pt>
              </c:numCache>
            </c:numRef>
          </c:val>
          <c:extLst>
            <c:ext xmlns:c16="http://schemas.microsoft.com/office/drawing/2014/chart" uri="{C3380CC4-5D6E-409C-BE32-E72D297353CC}">
              <c16:uniqueId val="{00000000-5760-47E7-8823-4C3D75950449}"/>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8431523207222111"/>
          <c:y val="0.37869285128502989"/>
          <c:w val="0.21515449694799946"/>
          <c:h val="0.3364508869525083"/>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Energy</a:t>
            </a:r>
            <a:r>
              <a:rPr lang="en-ZA" sz="1000" baseline="0">
                <a:solidFill>
                  <a:srgbClr val="001D39"/>
                </a:solidFill>
              </a:rPr>
              <a:t> intensity</a:t>
            </a:r>
            <a:r>
              <a:rPr lang="en-ZA" sz="1000">
                <a:solidFill>
                  <a:srgbClr val="001D39"/>
                </a:solidFill>
              </a:rPr>
              <a:t> per country</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ACDD-416A-BB45-5A2B50A9D4F3}"/>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ACDD-416A-BB45-5A2B50A9D4F3}"/>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ACDD-416A-BB45-5A2B50A9D4F3}"/>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ACDD-416A-BB45-5A2B50A9D4F3}"/>
              </c:ext>
            </c:extLst>
          </c:dPt>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 and carbon performance'!$D$41:$D$44</c:f>
              <c:strCache>
                <c:ptCount val="4"/>
                <c:pt idx="0">
                  <c:v>Australia</c:v>
                </c:pt>
                <c:pt idx="1">
                  <c:v>South Africa</c:v>
                </c:pt>
                <c:pt idx="2">
                  <c:v>Ghana</c:v>
                </c:pt>
                <c:pt idx="3">
                  <c:v>Peru</c:v>
                </c:pt>
              </c:strCache>
            </c:strRef>
          </c:cat>
          <c:val>
            <c:numRef>
              <c:f>'Energy and carbon performance'!$E$41:$E$44</c:f>
              <c:numCache>
                <c:formatCode>_(* #,##0.00_);_(* \(#,##0.00\);_(* "-"??_);_(@_)</c:formatCode>
                <c:ptCount val="4"/>
                <c:pt idx="0">
                  <c:v>5.63</c:v>
                </c:pt>
                <c:pt idx="1">
                  <c:v>7.26</c:v>
                </c:pt>
                <c:pt idx="2">
                  <c:v>7.2</c:v>
                </c:pt>
                <c:pt idx="3">
                  <c:v>6.89</c:v>
                </c:pt>
              </c:numCache>
            </c:numRef>
          </c:val>
          <c:extLst>
            <c:ext xmlns:c16="http://schemas.microsoft.com/office/drawing/2014/chart" uri="{C3380CC4-5D6E-409C-BE32-E72D297353CC}">
              <c16:uniqueId val="{00000008-ACDD-416A-BB45-5A2B50A9D4F3}"/>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8431523207222111"/>
          <c:y val="0.37869285128502989"/>
          <c:w val="0.23858081569591036"/>
          <c:h val="0.3374601132614106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Energy</a:t>
            </a:r>
            <a:r>
              <a:rPr lang="en-ZA" sz="1000" baseline="0">
                <a:solidFill>
                  <a:srgbClr val="001D39"/>
                </a:solidFill>
              </a:rPr>
              <a:t> cost</a:t>
            </a:r>
            <a:r>
              <a:rPr lang="en-ZA" sz="1000">
                <a:solidFill>
                  <a:srgbClr val="001D39"/>
                </a:solidFill>
              </a:rPr>
              <a:t> per country</a:t>
            </a:r>
            <a:r>
              <a:rPr lang="en-ZA" sz="1000" baseline="0">
                <a:solidFill>
                  <a:srgbClr val="001D39"/>
                </a:solidFill>
              </a:rPr>
              <a:t> </a:t>
            </a:r>
            <a:endParaRPr lang="en-ZA" sz="1000">
              <a:solidFill>
                <a:srgbClr val="001D39"/>
              </a:solidFill>
            </a:endParaRP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ZA"/>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9173-4CB3-95FD-4D4FBE7A3A02}"/>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9173-4CB3-95FD-4D4FBE7A3A02}"/>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9173-4CB3-95FD-4D4FBE7A3A02}"/>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9173-4CB3-95FD-4D4FBE7A3A02}"/>
              </c:ext>
            </c:extLst>
          </c:dPt>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'Energy and carbon performance'!$D$48:$D$51</c:f>
              <c:strCache>
                <c:ptCount val="4"/>
                <c:pt idx="0">
                  <c:v>Australia</c:v>
                </c:pt>
                <c:pt idx="1">
                  <c:v>South Africa</c:v>
                </c:pt>
                <c:pt idx="2">
                  <c:v>Ghana</c:v>
                </c:pt>
                <c:pt idx="3">
                  <c:v>Peru</c:v>
                </c:pt>
              </c:strCache>
            </c:strRef>
          </c:cat>
          <c:val>
            <c:numRef>
              <c:f>'Energy and carbon performance'!$E$48:$E$51</c:f>
              <c:numCache>
                <c:formatCode>_(* #,##0_);_(* \(#,##0\);_(* "-"??_);_(@_)</c:formatCode>
                <c:ptCount val="4"/>
                <c:pt idx="0">
                  <c:v>186.46</c:v>
                </c:pt>
                <c:pt idx="1">
                  <c:v>46.06</c:v>
                </c:pt>
                <c:pt idx="2">
                  <c:v>155.46</c:v>
                </c:pt>
                <c:pt idx="3">
                  <c:v>35.32</c:v>
                </c:pt>
              </c:numCache>
            </c:numRef>
          </c:val>
          <c:extLst>
            <c:ext xmlns:c16="http://schemas.microsoft.com/office/drawing/2014/chart" uri="{C3380CC4-5D6E-409C-BE32-E72D297353CC}">
              <c16:uniqueId val="{00000008-9173-4CB3-95FD-4D4FBE7A3A02}"/>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8431523207222111"/>
          <c:y val="0.37869285128502989"/>
          <c:w val="0.23858081569591036"/>
          <c:h val="0.3374601132614106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Environmental expenditure/investments (US$m)</a:t>
            </a:r>
          </a:p>
        </c:rich>
      </c:tx>
      <c:layout>
        <c:manualLayout>
          <c:xMode val="edge"/>
          <c:yMode val="edge"/>
          <c:x val="1.003586181930969E-2"/>
          <c:y val="2.2892646876673011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col"/>
        <c:grouping val="stacked"/>
        <c:varyColors val="0"/>
        <c:ser>
          <c:idx val="0"/>
          <c:order val="0"/>
          <c:tx>
            <c:strRef>
              <c:f>'Environmental opex and capex'!$D$8</c:f>
              <c:strCache>
                <c:ptCount val="1"/>
                <c:pt idx="0">
                  <c:v>Pollution prevention</c:v>
                </c:pt>
              </c:strCache>
            </c:strRef>
          </c:tx>
          <c:spPr>
            <a:solidFill>
              <a:srgbClr val="001D39"/>
            </a:solidFill>
            <a:ln>
              <a:noFill/>
            </a:ln>
            <a:effectLst/>
          </c:spPr>
          <c:invertIfNegative val="0"/>
          <c:cat>
            <c:numRef>
              <c:f>'Environmental opex and capex'!$E$7:$K$7</c:f>
              <c:numCache>
                <c:formatCode>General</c:formatCode>
                <c:ptCount val="7"/>
                <c:pt idx="0">
                  <c:v>2024</c:v>
                </c:pt>
                <c:pt idx="1">
                  <c:v>2023</c:v>
                </c:pt>
                <c:pt idx="2">
                  <c:v>2022</c:v>
                </c:pt>
                <c:pt idx="3">
                  <c:v>2021</c:v>
                </c:pt>
                <c:pt idx="4">
                  <c:v>2020</c:v>
                </c:pt>
                <c:pt idx="5">
                  <c:v>2019</c:v>
                </c:pt>
                <c:pt idx="6">
                  <c:v>2018</c:v>
                </c:pt>
              </c:numCache>
            </c:numRef>
          </c:cat>
          <c:val>
            <c:numRef>
              <c:f>'Environmental opex and capex'!$E$8:$K$8</c:f>
              <c:numCache>
                <c:formatCode>0.00</c:formatCode>
                <c:ptCount val="7"/>
                <c:pt idx="0">
                  <c:v>6.29</c:v>
                </c:pt>
                <c:pt idx="1">
                  <c:v>3</c:v>
                </c:pt>
                <c:pt idx="2">
                  <c:v>3.7</c:v>
                </c:pt>
                <c:pt idx="3">
                  <c:v>2.98</c:v>
                </c:pt>
                <c:pt idx="4">
                  <c:v>2.9854666385148998</c:v>
                </c:pt>
                <c:pt idx="5">
                  <c:v>3.18</c:v>
                </c:pt>
                <c:pt idx="6">
                  <c:v>2.86</c:v>
                </c:pt>
              </c:numCache>
            </c:numRef>
          </c:val>
          <c:extLst>
            <c:ext xmlns:c16="http://schemas.microsoft.com/office/drawing/2014/chart" uri="{C3380CC4-5D6E-409C-BE32-E72D297353CC}">
              <c16:uniqueId val="{00000000-5F50-4704-854E-1F3C654123C1}"/>
            </c:ext>
          </c:extLst>
        </c:ser>
        <c:ser>
          <c:idx val="1"/>
          <c:order val="1"/>
          <c:tx>
            <c:strRef>
              <c:f>'Environmental opex and capex'!$D$9</c:f>
              <c:strCache>
                <c:ptCount val="1"/>
                <c:pt idx="0">
                  <c:v>Audits</c:v>
                </c:pt>
              </c:strCache>
            </c:strRef>
          </c:tx>
          <c:spPr>
            <a:solidFill>
              <a:srgbClr val="00B398"/>
            </a:solidFill>
            <a:ln>
              <a:noFill/>
            </a:ln>
            <a:effectLst/>
          </c:spPr>
          <c:invertIfNegative val="0"/>
          <c:cat>
            <c:numRef>
              <c:f>'Environmental opex and capex'!$E$7:$K$7</c:f>
              <c:numCache>
                <c:formatCode>General</c:formatCode>
                <c:ptCount val="7"/>
                <c:pt idx="0">
                  <c:v>2024</c:v>
                </c:pt>
                <c:pt idx="1">
                  <c:v>2023</c:v>
                </c:pt>
                <c:pt idx="2">
                  <c:v>2022</c:v>
                </c:pt>
                <c:pt idx="3">
                  <c:v>2021</c:v>
                </c:pt>
                <c:pt idx="4">
                  <c:v>2020</c:v>
                </c:pt>
                <c:pt idx="5">
                  <c:v>2019</c:v>
                </c:pt>
                <c:pt idx="6">
                  <c:v>2018</c:v>
                </c:pt>
              </c:numCache>
            </c:numRef>
          </c:cat>
          <c:val>
            <c:numRef>
              <c:f>'Environmental opex and capex'!$E$9:$K$9</c:f>
              <c:numCache>
                <c:formatCode>0.00</c:formatCode>
                <c:ptCount val="7"/>
                <c:pt idx="0">
                  <c:v>0.08</c:v>
                </c:pt>
                <c:pt idx="1">
                  <c:v>0.03</c:v>
                </c:pt>
                <c:pt idx="2">
                  <c:v>0.44</c:v>
                </c:pt>
                <c:pt idx="3">
                  <c:v>0.06</c:v>
                </c:pt>
                <c:pt idx="4">
                  <c:v>7.048655694E-2</c:v>
                </c:pt>
                <c:pt idx="5">
                  <c:v>0.05</c:v>
                </c:pt>
                <c:pt idx="6">
                  <c:v>0.13</c:v>
                </c:pt>
              </c:numCache>
            </c:numRef>
          </c:val>
          <c:extLst>
            <c:ext xmlns:c16="http://schemas.microsoft.com/office/drawing/2014/chart" uri="{C3380CC4-5D6E-409C-BE32-E72D297353CC}">
              <c16:uniqueId val="{00000001-5F50-4704-854E-1F3C654123C1}"/>
            </c:ext>
          </c:extLst>
        </c:ser>
        <c:ser>
          <c:idx val="2"/>
          <c:order val="2"/>
          <c:tx>
            <c:strRef>
              <c:f>'Environmental opex and capex'!$D$10</c:f>
              <c:strCache>
                <c:ptCount val="1"/>
                <c:pt idx="0">
                  <c:v>Specialist studies and environmental impact assessments</c:v>
                </c:pt>
              </c:strCache>
            </c:strRef>
          </c:tx>
          <c:spPr>
            <a:solidFill>
              <a:srgbClr val="C8A064"/>
            </a:solidFill>
            <a:ln>
              <a:noFill/>
            </a:ln>
            <a:effectLst/>
          </c:spPr>
          <c:invertIfNegative val="0"/>
          <c:cat>
            <c:numRef>
              <c:f>'Environmental opex and capex'!$E$7:$K$7</c:f>
              <c:numCache>
                <c:formatCode>General</c:formatCode>
                <c:ptCount val="7"/>
                <c:pt idx="0">
                  <c:v>2024</c:v>
                </c:pt>
                <c:pt idx="1">
                  <c:v>2023</c:v>
                </c:pt>
                <c:pt idx="2">
                  <c:v>2022</c:v>
                </c:pt>
                <c:pt idx="3">
                  <c:v>2021</c:v>
                </c:pt>
                <c:pt idx="4">
                  <c:v>2020</c:v>
                </c:pt>
                <c:pt idx="5">
                  <c:v>2019</c:v>
                </c:pt>
                <c:pt idx="6">
                  <c:v>2018</c:v>
                </c:pt>
              </c:numCache>
            </c:numRef>
          </c:cat>
          <c:val>
            <c:numRef>
              <c:f>'Environmental opex and capex'!$E$10:$K$10</c:f>
              <c:numCache>
                <c:formatCode>0.00</c:formatCode>
                <c:ptCount val="7"/>
                <c:pt idx="0">
                  <c:v>1.52</c:v>
                </c:pt>
                <c:pt idx="1">
                  <c:v>1.02</c:v>
                </c:pt>
                <c:pt idx="2">
                  <c:v>0.74</c:v>
                </c:pt>
                <c:pt idx="3">
                  <c:v>1.17</c:v>
                </c:pt>
                <c:pt idx="4">
                  <c:v>0.66950548232100004</c:v>
                </c:pt>
                <c:pt idx="5">
                  <c:v>0.66</c:v>
                </c:pt>
                <c:pt idx="6">
                  <c:v>0.33</c:v>
                </c:pt>
              </c:numCache>
            </c:numRef>
          </c:val>
          <c:extLst>
            <c:ext xmlns:c16="http://schemas.microsoft.com/office/drawing/2014/chart" uri="{C3380CC4-5D6E-409C-BE32-E72D297353CC}">
              <c16:uniqueId val="{00000002-5F50-4704-854E-1F3C654123C1}"/>
            </c:ext>
          </c:extLst>
        </c:ser>
        <c:ser>
          <c:idx val="3"/>
          <c:order val="3"/>
          <c:tx>
            <c:strRef>
              <c:f>'Environmental opex and capex'!$D$11</c:f>
              <c:strCache>
                <c:ptCount val="1"/>
                <c:pt idx="0">
                  <c:v>Rehabilitation and closure-related OPEX</c:v>
                </c:pt>
              </c:strCache>
            </c:strRef>
          </c:tx>
          <c:spPr>
            <a:solidFill>
              <a:srgbClr val="7F7F7F"/>
            </a:solidFill>
            <a:ln>
              <a:noFill/>
            </a:ln>
            <a:effectLst/>
          </c:spPr>
          <c:invertIfNegative val="0"/>
          <c:cat>
            <c:numRef>
              <c:f>'Environmental opex and capex'!$E$7:$K$7</c:f>
              <c:numCache>
                <c:formatCode>General</c:formatCode>
                <c:ptCount val="7"/>
                <c:pt idx="0">
                  <c:v>2024</c:v>
                </c:pt>
                <c:pt idx="1">
                  <c:v>2023</c:v>
                </c:pt>
                <c:pt idx="2">
                  <c:v>2022</c:v>
                </c:pt>
                <c:pt idx="3">
                  <c:v>2021</c:v>
                </c:pt>
                <c:pt idx="4">
                  <c:v>2020</c:v>
                </c:pt>
                <c:pt idx="5">
                  <c:v>2019</c:v>
                </c:pt>
                <c:pt idx="6">
                  <c:v>2018</c:v>
                </c:pt>
              </c:numCache>
            </c:numRef>
          </c:cat>
          <c:val>
            <c:numRef>
              <c:f>'Environmental opex and capex'!$E$11:$K$11</c:f>
              <c:numCache>
                <c:formatCode>0.00</c:formatCode>
                <c:ptCount val="7"/>
                <c:pt idx="0">
                  <c:v>3.18</c:v>
                </c:pt>
                <c:pt idx="1">
                  <c:v>7.42</c:v>
                </c:pt>
                <c:pt idx="2">
                  <c:v>2.84</c:v>
                </c:pt>
                <c:pt idx="3">
                  <c:v>9.94</c:v>
                </c:pt>
                <c:pt idx="4">
                  <c:v>5.0884760219618999</c:v>
                </c:pt>
                <c:pt idx="5">
                  <c:v>3.67</c:v>
                </c:pt>
                <c:pt idx="6">
                  <c:v>2.67</c:v>
                </c:pt>
              </c:numCache>
            </c:numRef>
          </c:val>
          <c:extLst>
            <c:ext xmlns:c16="http://schemas.microsoft.com/office/drawing/2014/chart" uri="{C3380CC4-5D6E-409C-BE32-E72D297353CC}">
              <c16:uniqueId val="{00000003-5F50-4704-854E-1F3C654123C1}"/>
            </c:ext>
          </c:extLst>
        </c:ser>
        <c:ser>
          <c:idx val="4"/>
          <c:order val="4"/>
          <c:tx>
            <c:strRef>
              <c:f>'Environmental opex and capex'!$D$12</c:f>
              <c:strCache>
                <c:ptCount val="1"/>
                <c:pt idx="0">
                  <c:v>Rehabilitation fund contributions</c:v>
                </c:pt>
              </c:strCache>
            </c:strRef>
          </c:tx>
          <c:spPr>
            <a:solidFill>
              <a:srgbClr val="D8BC96"/>
            </a:solidFill>
            <a:ln>
              <a:noFill/>
            </a:ln>
            <a:effectLst/>
          </c:spPr>
          <c:invertIfNegative val="0"/>
          <c:cat>
            <c:numRef>
              <c:f>'Environmental opex and capex'!$E$7:$K$7</c:f>
              <c:numCache>
                <c:formatCode>General</c:formatCode>
                <c:ptCount val="7"/>
                <c:pt idx="0">
                  <c:v>2024</c:v>
                </c:pt>
                <c:pt idx="1">
                  <c:v>2023</c:v>
                </c:pt>
                <c:pt idx="2">
                  <c:v>2022</c:v>
                </c:pt>
                <c:pt idx="3">
                  <c:v>2021</c:v>
                </c:pt>
                <c:pt idx="4">
                  <c:v>2020</c:v>
                </c:pt>
                <c:pt idx="5">
                  <c:v>2019</c:v>
                </c:pt>
                <c:pt idx="6">
                  <c:v>2018</c:v>
                </c:pt>
              </c:numCache>
            </c:numRef>
          </c:cat>
          <c:val>
            <c:numRef>
              <c:f>'Environmental opex and capex'!$E$12:$K$12</c:f>
              <c:numCache>
                <c:formatCode>0.00</c:formatCode>
                <c:ptCount val="7"/>
                <c:pt idx="0">
                  <c:v>1.1299999999999999</c:v>
                </c:pt>
                <c:pt idx="1">
                  <c:v>1.19</c:v>
                </c:pt>
                <c:pt idx="2">
                  <c:v>0.91</c:v>
                </c:pt>
                <c:pt idx="3">
                  <c:v>1.06</c:v>
                </c:pt>
                <c:pt idx="4">
                  <c:v>1.1261559751487</c:v>
                </c:pt>
                <c:pt idx="5">
                  <c:v>1.1100000000000001</c:v>
                </c:pt>
                <c:pt idx="6">
                  <c:v>0.94</c:v>
                </c:pt>
              </c:numCache>
            </c:numRef>
          </c:val>
          <c:extLst>
            <c:ext xmlns:c16="http://schemas.microsoft.com/office/drawing/2014/chart" uri="{C3380CC4-5D6E-409C-BE32-E72D297353CC}">
              <c16:uniqueId val="{00000004-5F50-4704-854E-1F3C654123C1}"/>
            </c:ext>
          </c:extLst>
        </c:ser>
        <c:ser>
          <c:idx val="5"/>
          <c:order val="5"/>
          <c:tx>
            <c:strRef>
              <c:f>'Environmental opex and capex'!$D$13</c:f>
              <c:strCache>
                <c:ptCount val="1"/>
                <c:pt idx="0">
                  <c:v>Other OPEX</c:v>
                </c:pt>
              </c:strCache>
            </c:strRef>
          </c:tx>
          <c:spPr>
            <a:solidFill>
              <a:srgbClr val="008E7A"/>
            </a:solidFill>
            <a:ln>
              <a:noFill/>
            </a:ln>
            <a:effectLst/>
          </c:spPr>
          <c:invertIfNegative val="0"/>
          <c:cat>
            <c:numRef>
              <c:f>'Environmental opex and capex'!$E$7:$K$7</c:f>
              <c:numCache>
                <c:formatCode>General</c:formatCode>
                <c:ptCount val="7"/>
                <c:pt idx="0">
                  <c:v>2024</c:v>
                </c:pt>
                <c:pt idx="1">
                  <c:v>2023</c:v>
                </c:pt>
                <c:pt idx="2">
                  <c:v>2022</c:v>
                </c:pt>
                <c:pt idx="3">
                  <c:v>2021</c:v>
                </c:pt>
                <c:pt idx="4">
                  <c:v>2020</c:v>
                </c:pt>
                <c:pt idx="5">
                  <c:v>2019</c:v>
                </c:pt>
                <c:pt idx="6">
                  <c:v>2018</c:v>
                </c:pt>
              </c:numCache>
            </c:numRef>
          </c:cat>
          <c:val>
            <c:numRef>
              <c:f>'Environmental opex and capex'!$E$13:$K$13</c:f>
              <c:numCache>
                <c:formatCode>0.00</c:formatCode>
                <c:ptCount val="7"/>
                <c:pt idx="0">
                  <c:v>1.08</c:v>
                </c:pt>
                <c:pt idx="1">
                  <c:v>0.48</c:v>
                </c:pt>
                <c:pt idx="2">
                  <c:v>0.5</c:v>
                </c:pt>
                <c:pt idx="3">
                  <c:v>0.33</c:v>
                </c:pt>
                <c:pt idx="4">
                  <c:v>0.84399977885830402</c:v>
                </c:pt>
                <c:pt idx="5">
                  <c:v>0.47</c:v>
                </c:pt>
                <c:pt idx="6">
                  <c:v>0.68</c:v>
                </c:pt>
              </c:numCache>
            </c:numRef>
          </c:val>
          <c:extLst>
            <c:ext xmlns:c16="http://schemas.microsoft.com/office/drawing/2014/chart" uri="{C3380CC4-5D6E-409C-BE32-E72D297353CC}">
              <c16:uniqueId val="{00000005-5F50-4704-854E-1F3C654123C1}"/>
            </c:ext>
          </c:extLst>
        </c:ser>
        <c:dLbls>
          <c:showLegendKey val="0"/>
          <c:showVal val="0"/>
          <c:showCatName val="0"/>
          <c:showSerName val="0"/>
          <c:showPercent val="0"/>
          <c:showBubbleSize val="0"/>
        </c:dLbls>
        <c:gapWidth val="150"/>
        <c:overlap val="100"/>
        <c:axId val="1590876624"/>
        <c:axId val="1590890544"/>
      </c:barChart>
      <c:catAx>
        <c:axId val="15908766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890544"/>
        <c:crosses val="autoZero"/>
        <c:auto val="1"/>
        <c:lblAlgn val="ctr"/>
        <c:lblOffset val="100"/>
        <c:noMultiLvlLbl val="0"/>
      </c:catAx>
      <c:valAx>
        <c:axId val="1590890544"/>
        <c:scaling>
          <c:orientation val="minMax"/>
        </c:scaling>
        <c:delete val="0"/>
        <c:axPos val="l"/>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8766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Capital investments by type</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029F-48BD-B839-73C51C382BF2}"/>
              </c:ext>
            </c:extLst>
          </c:dPt>
          <c:dPt>
            <c:idx val="1"/>
            <c:bubble3D val="0"/>
            <c:spPr>
              <a:solidFill>
                <a:srgbClr val="008E7A"/>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029F-48BD-B839-73C51C382BF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'Environmental opex and capex'!$D$17:$D$18</c:f>
              <c:strCache>
                <c:ptCount val="2"/>
                <c:pt idx="0">
                  <c:v>Energy and renewables</c:v>
                </c:pt>
                <c:pt idx="1">
                  <c:v>Water²</c:v>
                </c:pt>
              </c:strCache>
            </c:strRef>
          </c:cat>
          <c:val>
            <c:numRef>
              <c:f>'Environmental opex and capex'!$E$17:$E$18</c:f>
              <c:numCache>
                <c:formatCode>0.00</c:formatCode>
                <c:ptCount val="2"/>
                <c:pt idx="0">
                  <c:v>2.37</c:v>
                </c:pt>
                <c:pt idx="1">
                  <c:v>72</c:v>
                </c:pt>
              </c:numCache>
            </c:numRef>
          </c:val>
          <c:extLst>
            <c:ext xmlns:c16="http://schemas.microsoft.com/office/drawing/2014/chart" uri="{C3380CC4-5D6E-409C-BE32-E72D297353CC}">
              <c16:uniqueId val="{00000000-029F-48BD-B839-73C51C382BF2}"/>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Group total water withdrawal year on year (GL)</a:t>
            </a:r>
          </a:p>
        </c:rich>
      </c:tx>
      <c:layout>
        <c:manualLayout>
          <c:xMode val="edge"/>
          <c:yMode val="edge"/>
          <c:x val="2.6862499151742825E-2"/>
          <c:y val="4.1580041580041582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tx>
            <c:strRef>
              <c:f>Water!$D$19</c:f>
              <c:strCache>
                <c:ptCount val="1"/>
                <c:pt idx="0">
                  <c:v>Group total</c:v>
                </c:pt>
              </c:strCache>
            </c:strRef>
          </c:tx>
          <c:spPr>
            <a:solidFill>
              <a:srgbClr val="001D39"/>
            </a:solidFill>
            <a:ln>
              <a:noFill/>
            </a:ln>
            <a:effectLst/>
          </c:spPr>
          <c:invertIfNegative val="0"/>
          <c:cat>
            <c:numRef>
              <c:f>Water!$E$8:$K$8</c:f>
              <c:numCache>
                <c:formatCode>General</c:formatCode>
                <c:ptCount val="7"/>
                <c:pt idx="0">
                  <c:v>2024</c:v>
                </c:pt>
                <c:pt idx="1">
                  <c:v>2023</c:v>
                </c:pt>
                <c:pt idx="2">
                  <c:v>2022</c:v>
                </c:pt>
                <c:pt idx="3">
                  <c:v>2021</c:v>
                </c:pt>
                <c:pt idx="4">
                  <c:v>2020</c:v>
                </c:pt>
                <c:pt idx="5">
                  <c:v>2019</c:v>
                </c:pt>
                <c:pt idx="6">
                  <c:v>2018</c:v>
                </c:pt>
              </c:numCache>
            </c:numRef>
          </c:cat>
          <c:val>
            <c:numRef>
              <c:f>Water!$E$19:$K$19</c:f>
              <c:numCache>
                <c:formatCode>0.0</c:formatCode>
                <c:ptCount val="7"/>
                <c:pt idx="0">
                  <c:v>18.108340000000002</c:v>
                </c:pt>
                <c:pt idx="1">
                  <c:v>18.256999999999998</c:v>
                </c:pt>
                <c:pt idx="2">
                  <c:v>18.3</c:v>
                </c:pt>
                <c:pt idx="3">
                  <c:v>18.532</c:v>
                </c:pt>
                <c:pt idx="4">
                  <c:v>21.646999999999998</c:v>
                </c:pt>
                <c:pt idx="5">
                  <c:v>22.334368000000001</c:v>
                </c:pt>
                <c:pt idx="6">
                  <c:v>21.178512000000001</c:v>
                </c:pt>
              </c:numCache>
            </c:numRef>
          </c:val>
          <c:extLst>
            <c:ext xmlns:c16="http://schemas.microsoft.com/office/drawing/2014/chart" uri="{C3380CC4-5D6E-409C-BE32-E72D297353CC}">
              <c16:uniqueId val="{00000000-E157-4252-9AAE-E2A5482BEC8E}"/>
            </c:ext>
          </c:extLst>
        </c:ser>
        <c:dLbls>
          <c:showLegendKey val="0"/>
          <c:showVal val="0"/>
          <c:showCatName val="0"/>
          <c:showSerName val="0"/>
          <c:showPercent val="0"/>
          <c:showBubbleSize val="0"/>
        </c:dLbls>
        <c:gapWidth val="182"/>
        <c:axId val="966263600"/>
        <c:axId val="966266960"/>
      </c:barChart>
      <c:catAx>
        <c:axId val="9662636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966266960"/>
        <c:crosses val="autoZero"/>
        <c:auto val="1"/>
        <c:lblAlgn val="ctr"/>
        <c:lblOffset val="100"/>
        <c:noMultiLvlLbl val="0"/>
      </c:catAx>
      <c:valAx>
        <c:axId val="966266960"/>
        <c:scaling>
          <c:orientation val="minMax"/>
        </c:scaling>
        <c:delete val="0"/>
        <c:axPos val="b"/>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966263600"/>
        <c:crosses val="autoZero"/>
        <c:crossBetween val="between"/>
      </c:valAx>
      <c:spPr>
        <a:noFill/>
        <a:ln>
          <a:noFill/>
        </a:ln>
        <a:effectLst/>
      </c:spPr>
    </c:plotArea>
    <c:plotVisOnly val="1"/>
    <c:dispBlanksAs val="gap"/>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Total water withdrawal by source</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B6F1-4179-99C8-81035C1BEC02}"/>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B6F1-4179-99C8-81035C1BEC02}"/>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B6F1-4179-99C8-81035C1BEC02}"/>
              </c:ext>
            </c:extLst>
          </c:dPt>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Water!$D$45:$D$47</c:f>
              <c:strCache>
                <c:ptCount val="3"/>
                <c:pt idx="0">
                  <c:v>Surface water </c:v>
                </c:pt>
                <c:pt idx="1">
                  <c:v>Ground water </c:v>
                </c:pt>
                <c:pt idx="2">
                  <c:v>Purchased water1</c:v>
                </c:pt>
              </c:strCache>
            </c:strRef>
          </c:cat>
          <c:val>
            <c:numRef>
              <c:f>Water!$G$45:$G$47</c:f>
              <c:numCache>
                <c:formatCode>#,##0.0</c:formatCode>
                <c:ptCount val="3"/>
                <c:pt idx="0">
                  <c:v>7.75</c:v>
                </c:pt>
                <c:pt idx="1">
                  <c:v>8.0500000000000007</c:v>
                </c:pt>
                <c:pt idx="2">
                  <c:v>2.17</c:v>
                </c:pt>
              </c:numCache>
            </c:numRef>
          </c:val>
          <c:extLst>
            <c:ext xmlns:c16="http://schemas.microsoft.com/office/drawing/2014/chart" uri="{C3380CC4-5D6E-409C-BE32-E72D297353CC}">
              <c16:uniqueId val="{00000000-B6F1-4179-99C8-81035C1BEC02}"/>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Group total water recycled/reused year on year (GL)</a:t>
            </a:r>
          </a:p>
        </c:rich>
      </c:tx>
      <c:layout>
        <c:manualLayout>
          <c:xMode val="edge"/>
          <c:yMode val="edge"/>
          <c:x val="2.8088442897168258E-2"/>
          <c:y val="4.1965065249349093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tx>
            <c:strRef>
              <c:f>Water!$D$56</c:f>
              <c:strCache>
                <c:ptCount val="1"/>
                <c:pt idx="0">
                  <c:v>Group total</c:v>
                </c:pt>
              </c:strCache>
            </c:strRef>
          </c:tx>
          <c:spPr>
            <a:solidFill>
              <a:srgbClr val="001D39"/>
            </a:solidFill>
            <a:ln>
              <a:noFill/>
            </a:ln>
            <a:effectLst/>
          </c:spPr>
          <c:invertIfNegative val="0"/>
          <c:cat>
            <c:numRef>
              <c:f>Water!$E$51:$K$51</c:f>
              <c:numCache>
                <c:formatCode>General</c:formatCode>
                <c:ptCount val="7"/>
                <c:pt idx="0">
                  <c:v>2024</c:v>
                </c:pt>
                <c:pt idx="1">
                  <c:v>2023</c:v>
                </c:pt>
                <c:pt idx="2">
                  <c:v>2022</c:v>
                </c:pt>
                <c:pt idx="3">
                  <c:v>2021</c:v>
                </c:pt>
                <c:pt idx="4">
                  <c:v>2020</c:v>
                </c:pt>
                <c:pt idx="5">
                  <c:v>2019</c:v>
                </c:pt>
                <c:pt idx="6">
                  <c:v>2018</c:v>
                </c:pt>
              </c:numCache>
            </c:numRef>
          </c:cat>
          <c:val>
            <c:numRef>
              <c:f>Water!$E$56:$K$56</c:f>
              <c:numCache>
                <c:formatCode>0.0</c:formatCode>
                <c:ptCount val="7"/>
                <c:pt idx="0">
                  <c:v>52.509</c:v>
                </c:pt>
                <c:pt idx="1">
                  <c:v>51.68</c:v>
                </c:pt>
                <c:pt idx="2">
                  <c:v>56.132999999999996</c:v>
                </c:pt>
                <c:pt idx="3">
                  <c:v>55.629999999999995</c:v>
                </c:pt>
                <c:pt idx="4">
                  <c:v>54.204999999999998</c:v>
                </c:pt>
                <c:pt idx="5">
                  <c:v>47.61</c:v>
                </c:pt>
                <c:pt idx="6">
                  <c:v>41.379999999999995</c:v>
                </c:pt>
              </c:numCache>
            </c:numRef>
          </c:val>
          <c:extLst>
            <c:ext xmlns:c16="http://schemas.microsoft.com/office/drawing/2014/chart" uri="{C3380CC4-5D6E-409C-BE32-E72D297353CC}">
              <c16:uniqueId val="{00000000-64AF-4B93-BCCD-15B0AE1C4902}"/>
            </c:ext>
          </c:extLst>
        </c:ser>
        <c:dLbls>
          <c:showLegendKey val="0"/>
          <c:showVal val="0"/>
          <c:showCatName val="0"/>
          <c:showSerName val="0"/>
          <c:showPercent val="0"/>
          <c:showBubbleSize val="0"/>
        </c:dLbls>
        <c:gapWidth val="182"/>
        <c:axId val="966263600"/>
        <c:axId val="966266960"/>
      </c:barChart>
      <c:catAx>
        <c:axId val="9662636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966266960"/>
        <c:crosses val="autoZero"/>
        <c:auto val="1"/>
        <c:lblAlgn val="ctr"/>
        <c:lblOffset val="100"/>
        <c:noMultiLvlLbl val="0"/>
      </c:catAx>
      <c:valAx>
        <c:axId val="966266960"/>
        <c:scaling>
          <c:orientation val="minMax"/>
        </c:scaling>
        <c:delete val="0"/>
        <c:axPos val="b"/>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966263600"/>
        <c:crosses val="autoZero"/>
        <c:crossBetween val="between"/>
      </c:valAx>
      <c:spPr>
        <a:noFill/>
        <a:ln>
          <a:noFill/>
        </a:ln>
        <a:effectLst/>
      </c:spPr>
    </c:plotArea>
    <c:plotVisOnly val="1"/>
    <c:dispBlanksAs val="gap"/>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Water recycled/reused per country (%)</a:t>
            </a:r>
          </a:p>
        </c:rich>
      </c:tx>
      <c:layout>
        <c:manualLayout>
          <c:xMode val="edge"/>
          <c:yMode val="edge"/>
          <c:x val="2.8046686239613799E-2"/>
          <c:y val="4.1109961774569229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ZA"/>
        </a:p>
      </c:txPr>
    </c:title>
    <c:autoTitleDeleted val="0"/>
    <c:plotArea>
      <c:layout/>
      <c:barChart>
        <c:barDir val="bar"/>
        <c:grouping val="clustered"/>
        <c:varyColors val="0"/>
        <c:ser>
          <c:idx val="0"/>
          <c:order val="0"/>
          <c:spPr>
            <a:solidFill>
              <a:srgbClr val="C8A064"/>
            </a:solidFill>
            <a:ln>
              <a:noFill/>
            </a:ln>
            <a:effectLst/>
          </c:spPr>
          <c:invertIfNegative val="0"/>
          <c:cat>
            <c:strRef>
              <c:f>Water!$D$70:$D$74</c:f>
              <c:strCache>
                <c:ptCount val="5"/>
                <c:pt idx="0">
                  <c:v>Australia</c:v>
                </c:pt>
                <c:pt idx="1">
                  <c:v>South Africa </c:v>
                </c:pt>
                <c:pt idx="2">
                  <c:v>Ghana </c:v>
                </c:pt>
                <c:pt idx="3">
                  <c:v>Peru</c:v>
                </c:pt>
                <c:pt idx="4">
                  <c:v>Group total</c:v>
                </c:pt>
              </c:strCache>
            </c:strRef>
          </c:cat>
          <c:val>
            <c:numRef>
              <c:f>Water!$E$70:$E$74</c:f>
              <c:numCache>
                <c:formatCode>0%</c:formatCode>
                <c:ptCount val="5"/>
                <c:pt idx="0">
                  <c:v>0.47</c:v>
                </c:pt>
                <c:pt idx="1">
                  <c:v>0.76</c:v>
                </c:pt>
                <c:pt idx="2">
                  <c:v>0.85</c:v>
                </c:pt>
                <c:pt idx="3">
                  <c:v>0.84</c:v>
                </c:pt>
                <c:pt idx="4">
                  <c:v>0.74</c:v>
                </c:pt>
              </c:numCache>
            </c:numRef>
          </c:val>
          <c:extLst>
            <c:ext xmlns:c16="http://schemas.microsoft.com/office/drawing/2014/chart" uri="{C3380CC4-5D6E-409C-BE32-E72D297353CC}">
              <c16:uniqueId val="{00000000-3721-45F3-BF95-F91341AB35CC}"/>
            </c:ext>
          </c:extLst>
        </c:ser>
        <c:dLbls>
          <c:showLegendKey val="0"/>
          <c:showVal val="0"/>
          <c:showCatName val="0"/>
          <c:showSerName val="0"/>
          <c:showPercent val="0"/>
          <c:showBubbleSize val="0"/>
        </c:dLbls>
        <c:gapWidth val="182"/>
        <c:axId val="1725887040"/>
        <c:axId val="1725880800"/>
      </c:barChart>
      <c:catAx>
        <c:axId val="17258870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725880800"/>
        <c:crosses val="autoZero"/>
        <c:auto val="1"/>
        <c:lblAlgn val="ctr"/>
        <c:lblOffset val="100"/>
        <c:noMultiLvlLbl val="0"/>
      </c:catAx>
      <c:valAx>
        <c:axId val="1725880800"/>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72588704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ZA" sz="1000" b="1">
                <a:solidFill>
                  <a:srgbClr val="001D39"/>
                </a:solidFill>
              </a:rPr>
              <a:t>Water</a:t>
            </a:r>
            <a:r>
              <a:rPr lang="en-ZA" sz="1000" b="1" baseline="0">
                <a:solidFill>
                  <a:srgbClr val="001D39"/>
                </a:solidFill>
              </a:rPr>
              <a:t> sources (GL)</a:t>
            </a:r>
            <a:endParaRPr lang="en-ZA" sz="1000" b="1">
              <a:solidFill>
                <a:srgbClr val="001D39"/>
              </a:solidFill>
            </a:endParaRPr>
          </a:p>
        </c:rich>
      </c:tx>
      <c:layout>
        <c:manualLayout>
          <c:xMode val="edge"/>
          <c:yMode val="edge"/>
          <c:x val="3.2863642477507934E-2"/>
          <c:y val="2.768166089965398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ZA"/>
        </a:p>
      </c:txPr>
    </c:title>
    <c:autoTitleDeleted val="0"/>
    <c:plotArea>
      <c:layout/>
      <c:barChart>
        <c:barDir val="bar"/>
        <c:grouping val="stacked"/>
        <c:varyColors val="0"/>
        <c:ser>
          <c:idx val="0"/>
          <c:order val="0"/>
          <c:tx>
            <c:strRef>
              <c:f>Water!$D$32</c:f>
              <c:strCache>
                <c:ptCount val="1"/>
                <c:pt idx="0">
                  <c:v>Surface water </c:v>
                </c:pt>
              </c:strCache>
            </c:strRef>
          </c:tx>
          <c:spPr>
            <a:solidFill>
              <a:srgbClr val="001D39"/>
            </a:solidFill>
            <a:ln>
              <a:noFill/>
            </a:ln>
            <a:effectLst/>
          </c:spPr>
          <c:invertIfNegative val="0"/>
          <c:cat>
            <c:numRef>
              <c:f>Water!$E$31:$F$31</c:f>
              <c:numCache>
                <c:formatCode>General</c:formatCode>
                <c:ptCount val="2"/>
                <c:pt idx="0">
                  <c:v>2024</c:v>
                </c:pt>
                <c:pt idx="1">
                  <c:v>2023</c:v>
                </c:pt>
              </c:numCache>
            </c:numRef>
          </c:cat>
          <c:val>
            <c:numRef>
              <c:f>Water!$E$32:$F$32</c:f>
              <c:numCache>
                <c:formatCode>0.0</c:formatCode>
                <c:ptCount val="2"/>
                <c:pt idx="0">
                  <c:v>7.75</c:v>
                </c:pt>
                <c:pt idx="1">
                  <c:v>6.6</c:v>
                </c:pt>
              </c:numCache>
            </c:numRef>
          </c:val>
          <c:extLst>
            <c:ext xmlns:c16="http://schemas.microsoft.com/office/drawing/2014/chart" uri="{C3380CC4-5D6E-409C-BE32-E72D297353CC}">
              <c16:uniqueId val="{00000000-FBD4-4DDF-AA0B-E59D4C090465}"/>
            </c:ext>
          </c:extLst>
        </c:ser>
        <c:ser>
          <c:idx val="1"/>
          <c:order val="1"/>
          <c:tx>
            <c:strRef>
              <c:f>Water!$D$33</c:f>
              <c:strCache>
                <c:ptCount val="1"/>
                <c:pt idx="0">
                  <c:v>Ground water</c:v>
                </c:pt>
              </c:strCache>
            </c:strRef>
          </c:tx>
          <c:spPr>
            <a:solidFill>
              <a:srgbClr val="00B398"/>
            </a:solidFill>
            <a:ln>
              <a:noFill/>
            </a:ln>
            <a:effectLst/>
          </c:spPr>
          <c:invertIfNegative val="0"/>
          <c:cat>
            <c:numRef>
              <c:f>Water!$E$31:$F$31</c:f>
              <c:numCache>
                <c:formatCode>General</c:formatCode>
                <c:ptCount val="2"/>
                <c:pt idx="0">
                  <c:v>2024</c:v>
                </c:pt>
                <c:pt idx="1">
                  <c:v>2023</c:v>
                </c:pt>
              </c:numCache>
            </c:numRef>
          </c:cat>
          <c:val>
            <c:numRef>
              <c:f>Water!$E$33:$F$33</c:f>
              <c:numCache>
                <c:formatCode>0.0</c:formatCode>
                <c:ptCount val="2"/>
                <c:pt idx="0">
                  <c:v>8.18</c:v>
                </c:pt>
                <c:pt idx="1">
                  <c:v>9.6</c:v>
                </c:pt>
              </c:numCache>
            </c:numRef>
          </c:val>
          <c:extLst>
            <c:ext xmlns:c16="http://schemas.microsoft.com/office/drawing/2014/chart" uri="{C3380CC4-5D6E-409C-BE32-E72D297353CC}">
              <c16:uniqueId val="{00000001-FBD4-4DDF-AA0B-E59D4C090465}"/>
            </c:ext>
          </c:extLst>
        </c:ser>
        <c:ser>
          <c:idx val="2"/>
          <c:order val="2"/>
          <c:tx>
            <c:strRef>
              <c:f>Water!$D$34</c:f>
              <c:strCache>
                <c:ptCount val="1"/>
                <c:pt idx="0">
                  <c:v>Purchased water¹ </c:v>
                </c:pt>
              </c:strCache>
            </c:strRef>
          </c:tx>
          <c:spPr>
            <a:solidFill>
              <a:srgbClr val="C8A064"/>
            </a:solidFill>
            <a:ln>
              <a:noFill/>
            </a:ln>
            <a:effectLst/>
          </c:spPr>
          <c:invertIfNegative val="0"/>
          <c:cat>
            <c:numRef>
              <c:f>Water!$E$31:$F$31</c:f>
              <c:numCache>
                <c:formatCode>General</c:formatCode>
                <c:ptCount val="2"/>
                <c:pt idx="0">
                  <c:v>2024</c:v>
                </c:pt>
                <c:pt idx="1">
                  <c:v>2023</c:v>
                </c:pt>
              </c:numCache>
            </c:numRef>
          </c:cat>
          <c:val>
            <c:numRef>
              <c:f>Water!$E$34:$F$34</c:f>
              <c:numCache>
                <c:formatCode>0.0</c:formatCode>
                <c:ptCount val="2"/>
                <c:pt idx="0">
                  <c:v>2.17</c:v>
                </c:pt>
                <c:pt idx="1">
                  <c:v>2.1</c:v>
                </c:pt>
              </c:numCache>
            </c:numRef>
          </c:val>
          <c:extLst>
            <c:ext xmlns:c16="http://schemas.microsoft.com/office/drawing/2014/chart" uri="{C3380CC4-5D6E-409C-BE32-E72D297353CC}">
              <c16:uniqueId val="{00000002-FBD4-4DDF-AA0B-E59D4C090465}"/>
            </c:ext>
          </c:extLst>
        </c:ser>
        <c:dLbls>
          <c:showLegendKey val="0"/>
          <c:showVal val="0"/>
          <c:showCatName val="0"/>
          <c:showSerName val="0"/>
          <c:showPercent val="0"/>
          <c:showBubbleSize val="0"/>
        </c:dLbls>
        <c:gapWidth val="150"/>
        <c:overlap val="100"/>
        <c:axId val="1727770416"/>
        <c:axId val="1727764656"/>
        <c:extLst>
          <c:ext xmlns:c15="http://schemas.microsoft.com/office/drawing/2012/chart" uri="{02D57815-91ED-43cb-92C2-25804820EDAC}">
            <c15:filteredBarSeries>
              <c15:ser>
                <c:idx val="3"/>
                <c:order val="3"/>
                <c:tx>
                  <c:strRef>
                    <c:extLst>
                      <c:ext uri="{02D57815-91ED-43cb-92C2-25804820EDAC}">
                        <c15:formulaRef>
                          <c15:sqref>Water!$D$35</c15:sqref>
                        </c15:formulaRef>
                      </c:ext>
                    </c:extLst>
                    <c:strCache>
                      <c:ptCount val="1"/>
                      <c:pt idx="0">
                        <c:v>Group total</c:v>
                      </c:pt>
                    </c:strCache>
                  </c:strRef>
                </c:tx>
                <c:spPr>
                  <a:solidFill>
                    <a:schemeClr val="accent4"/>
                  </a:solidFill>
                  <a:ln>
                    <a:noFill/>
                  </a:ln>
                  <a:effectLst/>
                </c:spPr>
                <c:invertIfNegative val="0"/>
                <c:cat>
                  <c:numRef>
                    <c:extLst>
                      <c:ext uri="{02D57815-91ED-43cb-92C2-25804820EDAC}">
                        <c15:formulaRef>
                          <c15:sqref>Water!$E$31:$F$31</c15:sqref>
                        </c15:formulaRef>
                      </c:ext>
                    </c:extLst>
                    <c:numCache>
                      <c:formatCode>General</c:formatCode>
                      <c:ptCount val="2"/>
                      <c:pt idx="0">
                        <c:v>2024</c:v>
                      </c:pt>
                      <c:pt idx="1">
                        <c:v>2023</c:v>
                      </c:pt>
                    </c:numCache>
                  </c:numRef>
                </c:cat>
                <c:val>
                  <c:numRef>
                    <c:extLst>
                      <c:ext uri="{02D57815-91ED-43cb-92C2-25804820EDAC}">
                        <c15:formulaRef>
                          <c15:sqref>Water!$E$35:$F$35</c15:sqref>
                        </c15:formulaRef>
                      </c:ext>
                    </c:extLst>
                    <c:numCache>
                      <c:formatCode>0.0</c:formatCode>
                      <c:ptCount val="2"/>
                      <c:pt idx="0">
                        <c:v>18.100000000000001</c:v>
                      </c:pt>
                      <c:pt idx="1">
                        <c:v>18.3</c:v>
                      </c:pt>
                    </c:numCache>
                  </c:numRef>
                </c:val>
                <c:extLst>
                  <c:ext xmlns:c16="http://schemas.microsoft.com/office/drawing/2014/chart" uri="{C3380CC4-5D6E-409C-BE32-E72D297353CC}">
                    <c16:uniqueId val="{00000003-FBD4-4DDF-AA0B-E59D4C090465}"/>
                  </c:ext>
                </c:extLst>
              </c15:ser>
            </c15:filteredBarSeries>
          </c:ext>
        </c:extLst>
      </c:barChart>
      <c:catAx>
        <c:axId val="172777041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727764656"/>
        <c:crosses val="autoZero"/>
        <c:auto val="1"/>
        <c:lblAlgn val="ctr"/>
        <c:lblOffset val="100"/>
        <c:noMultiLvlLbl val="0"/>
      </c:catAx>
      <c:valAx>
        <c:axId val="1727764656"/>
        <c:scaling>
          <c:orientation val="minMax"/>
        </c:scaling>
        <c:delete val="0"/>
        <c:axPos val="b"/>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7277704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layout>
        <c:manualLayout>
          <c:xMode val="edge"/>
          <c:yMode val="edge"/>
          <c:x val="3.6260830450117923E-2"/>
          <c:y val="5.0996754751970332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j-lt"/>
              <a:ea typeface="+mn-ea"/>
              <a:cs typeface="+mn-cs"/>
            </a:defRPr>
          </a:pPr>
          <a:endParaRPr lang="en-US"/>
        </a:p>
      </c:txPr>
    </c:title>
    <c:autoTitleDeleted val="0"/>
    <c:plotArea>
      <c:layout/>
      <c:barChart>
        <c:barDir val="bar"/>
        <c:grouping val="clustered"/>
        <c:varyColors val="0"/>
        <c:ser>
          <c:idx val="0"/>
          <c:order val="0"/>
          <c:tx>
            <c:strRef>
              <c:f>'Tailings and waste'!$E$107</c:f>
              <c:strCache>
                <c:ptCount val="1"/>
                <c:pt idx="0">
                  <c:v>Group total waste recycled/reused (kt)</c:v>
                </c:pt>
              </c:strCache>
            </c:strRef>
          </c:tx>
          <c:spPr>
            <a:solidFill>
              <a:schemeClr val="accent1"/>
            </a:solidFill>
            <a:ln>
              <a:noFill/>
            </a:ln>
            <a:effectLst/>
          </c:spPr>
          <c:invertIfNegative val="0"/>
          <c:dPt>
            <c:idx val="0"/>
            <c:invertIfNegative val="0"/>
            <c:bubble3D val="0"/>
            <c:spPr>
              <a:solidFill>
                <a:srgbClr val="001D39"/>
              </a:solidFill>
              <a:ln>
                <a:noFill/>
              </a:ln>
              <a:effectLst/>
            </c:spPr>
            <c:extLst>
              <c:ext xmlns:c16="http://schemas.microsoft.com/office/drawing/2014/chart" uri="{C3380CC4-5D6E-409C-BE32-E72D297353CC}">
                <c16:uniqueId val="{00000007-4A6A-40E2-8837-FE7F99933F97}"/>
              </c:ext>
            </c:extLst>
          </c:dPt>
          <c:dPt>
            <c:idx val="1"/>
            <c:invertIfNegative val="0"/>
            <c:bubble3D val="0"/>
            <c:spPr>
              <a:solidFill>
                <a:srgbClr val="001D39"/>
              </a:solidFill>
              <a:ln>
                <a:noFill/>
              </a:ln>
              <a:effectLst/>
            </c:spPr>
            <c:extLst>
              <c:ext xmlns:c16="http://schemas.microsoft.com/office/drawing/2014/chart" uri="{C3380CC4-5D6E-409C-BE32-E72D297353CC}">
                <c16:uniqueId val="{00000006-4A6A-40E2-8837-FE7F99933F97}"/>
              </c:ext>
            </c:extLst>
          </c:dPt>
          <c:dPt>
            <c:idx val="2"/>
            <c:invertIfNegative val="0"/>
            <c:bubble3D val="0"/>
            <c:spPr>
              <a:solidFill>
                <a:srgbClr val="001D39"/>
              </a:solidFill>
              <a:ln>
                <a:noFill/>
              </a:ln>
              <a:effectLst/>
            </c:spPr>
            <c:extLst>
              <c:ext xmlns:c16="http://schemas.microsoft.com/office/drawing/2014/chart" uri="{C3380CC4-5D6E-409C-BE32-E72D297353CC}">
                <c16:uniqueId val="{00000005-4A6A-40E2-8837-FE7F99933F97}"/>
              </c:ext>
            </c:extLst>
          </c:dPt>
          <c:dPt>
            <c:idx val="3"/>
            <c:invertIfNegative val="0"/>
            <c:bubble3D val="0"/>
            <c:spPr>
              <a:solidFill>
                <a:srgbClr val="001D39"/>
              </a:solidFill>
              <a:ln>
                <a:noFill/>
              </a:ln>
              <a:effectLst/>
            </c:spPr>
            <c:extLst>
              <c:ext xmlns:c16="http://schemas.microsoft.com/office/drawing/2014/chart" uri="{C3380CC4-5D6E-409C-BE32-E72D297353CC}">
                <c16:uniqueId val="{00000004-4A6A-40E2-8837-FE7F99933F97}"/>
              </c:ext>
            </c:extLst>
          </c:dPt>
          <c:dPt>
            <c:idx val="4"/>
            <c:invertIfNegative val="0"/>
            <c:bubble3D val="0"/>
            <c:spPr>
              <a:solidFill>
                <a:srgbClr val="001D39"/>
              </a:solidFill>
              <a:ln>
                <a:noFill/>
              </a:ln>
              <a:effectLst/>
            </c:spPr>
            <c:extLst>
              <c:ext xmlns:c16="http://schemas.microsoft.com/office/drawing/2014/chart" uri="{C3380CC4-5D6E-409C-BE32-E72D297353CC}">
                <c16:uniqueId val="{00000003-4A6A-40E2-8837-FE7F99933F97}"/>
              </c:ext>
            </c:extLst>
          </c:dPt>
          <c:dPt>
            <c:idx val="5"/>
            <c:invertIfNegative val="0"/>
            <c:bubble3D val="0"/>
            <c:spPr>
              <a:solidFill>
                <a:srgbClr val="001D39"/>
              </a:solidFill>
              <a:ln>
                <a:noFill/>
              </a:ln>
              <a:effectLst/>
            </c:spPr>
            <c:extLst>
              <c:ext xmlns:c16="http://schemas.microsoft.com/office/drawing/2014/chart" uri="{C3380CC4-5D6E-409C-BE32-E72D297353CC}">
                <c16:uniqueId val="{00000002-4A6A-40E2-8837-FE7F99933F97}"/>
              </c:ext>
            </c:extLst>
          </c:dPt>
          <c:dPt>
            <c:idx val="6"/>
            <c:invertIfNegative val="0"/>
            <c:bubble3D val="0"/>
            <c:spPr>
              <a:solidFill>
                <a:srgbClr val="001D39"/>
              </a:solidFill>
              <a:ln>
                <a:noFill/>
              </a:ln>
              <a:effectLst/>
            </c:spPr>
            <c:extLst>
              <c:ext xmlns:c16="http://schemas.microsoft.com/office/drawing/2014/chart" uri="{C3380CC4-5D6E-409C-BE32-E72D297353CC}">
                <c16:uniqueId val="{00000001-4A6A-40E2-8837-FE7F99933F97}"/>
              </c:ext>
            </c:extLst>
          </c:dPt>
          <c:dLbls>
            <c:dLbl>
              <c:idx val="0"/>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75000"/>
                          <a:lumOff val="25000"/>
                        </a:schemeClr>
                      </a:solidFill>
                      <a:latin typeface="+mj-lt"/>
                      <a:ea typeface="+mn-ea"/>
                      <a:cs typeface="+mn-cs"/>
                    </a:defRPr>
                  </a:pPr>
                  <a:endParaRPr lang="en-US"/>
                </a:p>
              </c:txPr>
              <c:dLblPos val="outEnd"/>
              <c:showLegendKey val="0"/>
              <c:showVal val="1"/>
              <c:showCatName val="0"/>
              <c:showSerName val="0"/>
              <c:showPercent val="0"/>
              <c:showBubbleSize val="0"/>
              <c:extLst>
                <c:ext xmlns:c16="http://schemas.microsoft.com/office/drawing/2014/chart" uri="{C3380CC4-5D6E-409C-BE32-E72D297353CC}">
                  <c16:uniqueId val="{00000007-4A6A-40E2-8837-FE7F99933F97}"/>
                </c:ext>
              </c:extLst>
            </c:dLbl>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mj-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'Tailings and waste'!$F$106:$L$106</c:f>
              <c:numCache>
                <c:formatCode>General</c:formatCode>
                <c:ptCount val="7"/>
                <c:pt idx="0">
                  <c:v>2024</c:v>
                </c:pt>
                <c:pt idx="1">
                  <c:v>2023</c:v>
                </c:pt>
                <c:pt idx="2">
                  <c:v>2022</c:v>
                </c:pt>
                <c:pt idx="3">
                  <c:v>2021</c:v>
                </c:pt>
                <c:pt idx="4">
                  <c:v>2020</c:v>
                </c:pt>
                <c:pt idx="5">
                  <c:v>2019</c:v>
                </c:pt>
                <c:pt idx="6">
                  <c:v>2018</c:v>
                </c:pt>
              </c:numCache>
            </c:numRef>
          </c:cat>
          <c:val>
            <c:numRef>
              <c:f>'Tailings and waste'!$F$107:$L$107</c:f>
              <c:numCache>
                <c:formatCode>0.00</c:formatCode>
                <c:ptCount val="7"/>
                <c:pt idx="0">
                  <c:v>14.417</c:v>
                </c:pt>
                <c:pt idx="1">
                  <c:v>17.07</c:v>
                </c:pt>
                <c:pt idx="2">
                  <c:v>18.122736</c:v>
                </c:pt>
                <c:pt idx="3">
                  <c:v>19.739999999999998</c:v>
                </c:pt>
                <c:pt idx="4">
                  <c:v>16.857599999999998</c:v>
                </c:pt>
                <c:pt idx="5">
                  <c:v>13.86</c:v>
                </c:pt>
                <c:pt idx="6">
                  <c:v>20.009999999999998</c:v>
                </c:pt>
              </c:numCache>
            </c:numRef>
          </c:val>
          <c:extLst>
            <c:ext xmlns:c16="http://schemas.microsoft.com/office/drawing/2014/chart" uri="{C3380CC4-5D6E-409C-BE32-E72D297353CC}">
              <c16:uniqueId val="{00000000-4A6A-40E2-8837-FE7F99933F97}"/>
            </c:ext>
          </c:extLst>
        </c:ser>
        <c:dLbls>
          <c:dLblPos val="outEnd"/>
          <c:showLegendKey val="0"/>
          <c:showVal val="1"/>
          <c:showCatName val="0"/>
          <c:showSerName val="0"/>
          <c:showPercent val="0"/>
          <c:showBubbleSize val="0"/>
        </c:dLbls>
        <c:gapWidth val="182"/>
        <c:axId val="346151712"/>
        <c:axId val="346147872"/>
      </c:barChart>
      <c:catAx>
        <c:axId val="34615171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j-lt"/>
                <a:ea typeface="+mn-ea"/>
                <a:cs typeface="+mn-cs"/>
              </a:defRPr>
            </a:pPr>
            <a:endParaRPr lang="en-US"/>
          </a:p>
        </c:txPr>
        <c:crossAx val="346147872"/>
        <c:crosses val="autoZero"/>
        <c:auto val="1"/>
        <c:lblAlgn val="ctr"/>
        <c:lblOffset val="100"/>
        <c:noMultiLvlLbl val="0"/>
      </c:catAx>
      <c:valAx>
        <c:axId val="346147872"/>
        <c:scaling>
          <c:orientation val="minMax"/>
        </c:scaling>
        <c:delete val="1"/>
        <c:axPos val="b"/>
        <c:numFmt formatCode="0.00" sourceLinked="1"/>
        <c:majorTickMark val="none"/>
        <c:minorTickMark val="none"/>
        <c:tickLblPos val="nextTo"/>
        <c:crossAx val="346151712"/>
        <c:crosses val="autoZero"/>
        <c:crossBetween val="between"/>
      </c:valAx>
      <c:spPr>
        <a:noFill/>
        <a:ln>
          <a:noFill/>
        </a:ln>
        <a:effectLst/>
      </c:spPr>
    </c:plotArea>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latin typeface="+mj-lt"/>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layout>
        <c:manualLayout>
          <c:xMode val="edge"/>
          <c:yMode val="edge"/>
          <c:x val="3.2282548451591037E-2"/>
          <c:y val="3.2429928190873293E-2"/>
        </c:manualLayout>
      </c:layout>
      <c:overlay val="0"/>
      <c:spPr>
        <a:noFill/>
        <a:ln>
          <a:noFill/>
        </a:ln>
        <a:effectLst/>
      </c:spPr>
      <c:txPr>
        <a:bodyPr rot="0" spcFirstLastPara="1" vertOverflow="ellipsis" vert="horz" wrap="square" anchor="ctr" anchorCtr="1"/>
        <a:lstStyle/>
        <a:p>
          <a:pPr algn="l">
            <a:defRPr lang="en-US" sz="1000" b="1" i="0" u="none" strike="noStrike" kern="1200" spc="0" baseline="0">
              <a:solidFill>
                <a:srgbClr val="001D39"/>
              </a:solidFill>
              <a:latin typeface="+mj-lt"/>
              <a:ea typeface="+mn-ea"/>
              <a:cs typeface="+mn-cs"/>
            </a:defRPr>
          </a:pPr>
          <a:endParaRPr lang="en-US"/>
        </a:p>
      </c:txPr>
    </c:title>
    <c:autoTitleDeleted val="0"/>
    <c:plotArea>
      <c:layout/>
      <c:barChart>
        <c:barDir val="bar"/>
        <c:grouping val="clustered"/>
        <c:varyColors val="0"/>
        <c:ser>
          <c:idx val="0"/>
          <c:order val="0"/>
          <c:tx>
            <c:strRef>
              <c:f>'Tailings and waste'!$E$108</c:f>
              <c:strCache>
                <c:ptCount val="1"/>
                <c:pt idx="0">
                  <c:v>Total waste (non-hazardous and hazardous) generated (kt)</c:v>
                </c:pt>
              </c:strCache>
            </c:strRef>
          </c:tx>
          <c:spPr>
            <a:solidFill>
              <a:srgbClr val="00B398"/>
            </a:solidFill>
            <a:ln>
              <a:noFill/>
            </a:ln>
            <a:effectLst/>
          </c:spPr>
          <c:invertIfNegative val="0"/>
          <c:dLbls>
            <c:dLbl>
              <c:idx val="0"/>
              <c:spPr>
                <a:noFill/>
                <a:ln>
                  <a:noFill/>
                </a:ln>
                <a:effectLst/>
              </c:spPr>
              <c:txPr>
                <a:bodyPr rot="0" spcFirstLastPara="1" vertOverflow="ellipsis" vert="horz" wrap="square" lIns="38100" tIns="19050" rIns="38100" bIns="19050" anchor="ctr" anchorCtr="1">
                  <a:spAutoFit/>
                </a:bodyPr>
                <a:lstStyle/>
                <a:p>
                  <a:pPr>
                    <a:defRPr lang="en-US" sz="800" b="1" i="0" u="none" strike="noStrike" kern="1200" baseline="0">
                      <a:solidFill>
                        <a:schemeClr val="tx1"/>
                      </a:solidFill>
                      <a:latin typeface="+mj-lt"/>
                      <a:ea typeface="+mn-ea"/>
                      <a:cs typeface="+mn-cs"/>
                    </a:defRPr>
                  </a:pPr>
                  <a:endParaRPr lang="en-US"/>
                </a:p>
              </c:txPr>
              <c:dLblPos val="outEnd"/>
              <c:showLegendKey val="0"/>
              <c:showVal val="1"/>
              <c:showCatName val="0"/>
              <c:showSerName val="0"/>
              <c:showPercent val="0"/>
              <c:showBubbleSize val="0"/>
              <c:extLst>
                <c:ext xmlns:c16="http://schemas.microsoft.com/office/drawing/2014/chart" uri="{C3380CC4-5D6E-409C-BE32-E72D297353CC}">
                  <c16:uniqueId val="{00000001-9F8D-44BB-A981-B9B0CF026C25}"/>
                </c:ext>
              </c:extLst>
            </c:dLbl>
            <c:spPr>
              <a:noFill/>
              <a:ln>
                <a:noFill/>
              </a:ln>
              <a:effectLst/>
            </c:spPr>
            <c:txPr>
              <a:bodyPr rot="0" spcFirstLastPara="1" vertOverflow="ellipsis" vert="horz" wrap="square" lIns="38100" tIns="19050" rIns="38100" bIns="19050" anchor="ctr" anchorCtr="1">
                <a:spAutoFit/>
              </a:bodyPr>
              <a:lstStyle/>
              <a:p>
                <a:pPr>
                  <a:defRPr lang="en-US" sz="800" b="0" i="0" u="none" strike="noStrike" kern="1200" baseline="0">
                    <a:solidFill>
                      <a:schemeClr val="tx1"/>
                    </a:solidFill>
                    <a:latin typeface="+mj-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'Tailings and waste'!$F$106:$L$106</c:f>
              <c:numCache>
                <c:formatCode>General</c:formatCode>
                <c:ptCount val="7"/>
                <c:pt idx="0">
                  <c:v>2024</c:v>
                </c:pt>
                <c:pt idx="1">
                  <c:v>2023</c:v>
                </c:pt>
                <c:pt idx="2">
                  <c:v>2022</c:v>
                </c:pt>
                <c:pt idx="3">
                  <c:v>2021</c:v>
                </c:pt>
                <c:pt idx="4">
                  <c:v>2020</c:v>
                </c:pt>
                <c:pt idx="5">
                  <c:v>2019</c:v>
                </c:pt>
                <c:pt idx="6">
                  <c:v>2018</c:v>
                </c:pt>
              </c:numCache>
            </c:numRef>
          </c:cat>
          <c:val>
            <c:numRef>
              <c:f>'Tailings and waste'!$F$108:$L$108</c:f>
              <c:numCache>
                <c:formatCode>0.00</c:formatCode>
                <c:ptCount val="7"/>
                <c:pt idx="0">
                  <c:v>28.69</c:v>
                </c:pt>
                <c:pt idx="1">
                  <c:v>31.20202802</c:v>
                </c:pt>
                <c:pt idx="2">
                  <c:v>28.505736000000002</c:v>
                </c:pt>
                <c:pt idx="3">
                  <c:v>31.119999999999997</c:v>
                </c:pt>
                <c:pt idx="4">
                  <c:v>28.018599999999999</c:v>
                </c:pt>
                <c:pt idx="5">
                  <c:v>27.94</c:v>
                </c:pt>
                <c:pt idx="6">
                  <c:v>30.49</c:v>
                </c:pt>
              </c:numCache>
            </c:numRef>
          </c:val>
          <c:extLst>
            <c:ext xmlns:c16="http://schemas.microsoft.com/office/drawing/2014/chart" uri="{C3380CC4-5D6E-409C-BE32-E72D297353CC}">
              <c16:uniqueId val="{00000000-9F8D-44BB-A981-B9B0CF026C25}"/>
            </c:ext>
          </c:extLst>
        </c:ser>
        <c:dLbls>
          <c:dLblPos val="outEnd"/>
          <c:showLegendKey val="0"/>
          <c:showVal val="1"/>
          <c:showCatName val="0"/>
          <c:showSerName val="0"/>
          <c:showPercent val="0"/>
          <c:showBubbleSize val="0"/>
        </c:dLbls>
        <c:gapWidth val="182"/>
        <c:axId val="378516896"/>
        <c:axId val="378517856"/>
      </c:barChart>
      <c:catAx>
        <c:axId val="3785168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800" b="0" i="0" u="none" strike="noStrike" kern="1200" baseline="0">
                <a:solidFill>
                  <a:sysClr val="windowText" lastClr="000000"/>
                </a:solidFill>
                <a:latin typeface="+mj-lt"/>
                <a:ea typeface="+mn-ea"/>
                <a:cs typeface="+mn-cs"/>
              </a:defRPr>
            </a:pPr>
            <a:endParaRPr lang="en-US"/>
          </a:p>
        </c:txPr>
        <c:crossAx val="378517856"/>
        <c:crosses val="autoZero"/>
        <c:auto val="1"/>
        <c:lblAlgn val="ctr"/>
        <c:lblOffset val="100"/>
        <c:noMultiLvlLbl val="0"/>
      </c:catAx>
      <c:valAx>
        <c:axId val="378517856"/>
        <c:scaling>
          <c:orientation val="minMax"/>
        </c:scaling>
        <c:delete val="1"/>
        <c:axPos val="b"/>
        <c:numFmt formatCode="0.00" sourceLinked="1"/>
        <c:majorTickMark val="none"/>
        <c:minorTickMark val="none"/>
        <c:tickLblPos val="nextTo"/>
        <c:crossAx val="378516896"/>
        <c:crosses val="autoZero"/>
        <c:crossBetween val="between"/>
      </c:valAx>
      <c:spPr>
        <a:noFill/>
        <a:ln>
          <a:noFill/>
        </a:ln>
        <a:effectLst/>
      </c:spPr>
    </c:plotArea>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lang="en-US" sz="1000" b="0" i="0" u="none" strike="noStrike" kern="1200" baseline="0">
          <a:solidFill>
            <a:schemeClr val="tx1"/>
          </a:solidFill>
          <a:latin typeface="+mj-lt"/>
          <a:ea typeface="+mn-ea"/>
          <a:cs typeface="+mn-cs"/>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layout>
        <c:manualLayout>
          <c:xMode val="edge"/>
          <c:yMode val="edge"/>
          <c:x val="4.147843966531746E-2"/>
          <c:y val="3.7166085946573751E-2"/>
        </c:manualLayout>
      </c:layout>
      <c:overlay val="0"/>
      <c:spPr>
        <a:noFill/>
        <a:ln>
          <a:noFill/>
        </a:ln>
        <a:effectLst/>
      </c:spPr>
      <c:txPr>
        <a:bodyPr rot="0" spcFirstLastPara="1" vertOverflow="ellipsis" vert="horz" wrap="square" anchor="ctr" anchorCtr="1"/>
        <a:lstStyle/>
        <a:p>
          <a:pPr algn="l">
            <a:defRPr lang="en-US" sz="1000" b="1" i="0" u="none" strike="noStrike" kern="1200" spc="0" baseline="0">
              <a:solidFill>
                <a:srgbClr val="001D39"/>
              </a:solidFill>
              <a:latin typeface="+mj-lt"/>
              <a:ea typeface="+mn-ea"/>
              <a:cs typeface="+mn-cs"/>
            </a:defRPr>
          </a:pPr>
          <a:endParaRPr lang="en-US"/>
        </a:p>
      </c:txPr>
    </c:title>
    <c:autoTitleDeleted val="0"/>
    <c:plotArea>
      <c:layout/>
      <c:barChart>
        <c:barDir val="bar"/>
        <c:grouping val="clustered"/>
        <c:varyColors val="0"/>
        <c:ser>
          <c:idx val="0"/>
          <c:order val="0"/>
          <c:tx>
            <c:strRef>
              <c:f>'Tailings and waste'!$E$109</c:f>
              <c:strCache>
                <c:ptCount val="1"/>
                <c:pt idx="0">
                  <c:v>Waste recycled/reused (kt) as a % of waste generated </c:v>
                </c:pt>
              </c:strCache>
            </c:strRef>
          </c:tx>
          <c:spPr>
            <a:solidFill>
              <a:srgbClr val="C8A064"/>
            </a:solidFill>
            <a:ln>
              <a:noFill/>
            </a:ln>
            <a:effectLst/>
          </c:spPr>
          <c:invertIfNegative val="0"/>
          <c:dLbls>
            <c:dLbl>
              <c:idx val="0"/>
              <c:spPr>
                <a:noFill/>
                <a:ln>
                  <a:noFill/>
                </a:ln>
                <a:effectLst/>
              </c:spPr>
              <c:txPr>
                <a:bodyPr rot="0" spcFirstLastPara="1" vertOverflow="ellipsis" vert="horz" wrap="square" lIns="38100" tIns="19050" rIns="38100" bIns="19050" anchor="ctr" anchorCtr="1">
                  <a:spAutoFit/>
                </a:bodyPr>
                <a:lstStyle/>
                <a:p>
                  <a:pPr>
                    <a:defRPr lang="en-US" sz="800" b="1" i="0" u="none" strike="noStrike" kern="1200" baseline="0">
                      <a:solidFill>
                        <a:schemeClr val="tx1"/>
                      </a:solidFill>
                      <a:latin typeface="+mj-lt"/>
                      <a:ea typeface="+mn-ea"/>
                      <a:cs typeface="+mn-cs"/>
                    </a:defRPr>
                  </a:pPr>
                  <a:endParaRPr lang="en-US"/>
                </a:p>
              </c:txPr>
              <c:dLblPos val="outEnd"/>
              <c:showLegendKey val="0"/>
              <c:showVal val="1"/>
              <c:showCatName val="0"/>
              <c:showSerName val="0"/>
              <c:showPercent val="0"/>
              <c:showBubbleSize val="0"/>
              <c:extLst>
                <c:ext xmlns:c16="http://schemas.microsoft.com/office/drawing/2014/chart" uri="{C3380CC4-5D6E-409C-BE32-E72D297353CC}">
                  <c16:uniqueId val="{00000001-9415-48D6-B800-FDF07086DDB1}"/>
                </c:ext>
              </c:extLst>
            </c:dLbl>
            <c:spPr>
              <a:noFill/>
              <a:ln>
                <a:noFill/>
              </a:ln>
              <a:effectLst/>
            </c:spPr>
            <c:txPr>
              <a:bodyPr rot="0" spcFirstLastPara="1" vertOverflow="ellipsis" vert="horz" wrap="square" lIns="38100" tIns="19050" rIns="38100" bIns="19050" anchor="ctr" anchorCtr="1">
                <a:spAutoFit/>
              </a:bodyPr>
              <a:lstStyle/>
              <a:p>
                <a:pPr>
                  <a:defRPr lang="en-US" sz="800" b="0" i="0" u="none" strike="noStrike" kern="1200" baseline="0">
                    <a:solidFill>
                      <a:schemeClr val="tx1"/>
                    </a:solidFill>
                    <a:latin typeface="+mj-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'Tailings and waste'!$F$106:$L$106</c:f>
              <c:numCache>
                <c:formatCode>General</c:formatCode>
                <c:ptCount val="7"/>
                <c:pt idx="0">
                  <c:v>2024</c:v>
                </c:pt>
                <c:pt idx="1">
                  <c:v>2023</c:v>
                </c:pt>
                <c:pt idx="2">
                  <c:v>2022</c:v>
                </c:pt>
                <c:pt idx="3">
                  <c:v>2021</c:v>
                </c:pt>
                <c:pt idx="4">
                  <c:v>2020</c:v>
                </c:pt>
                <c:pt idx="5">
                  <c:v>2019</c:v>
                </c:pt>
                <c:pt idx="6">
                  <c:v>2018</c:v>
                </c:pt>
              </c:numCache>
            </c:numRef>
          </c:cat>
          <c:val>
            <c:numRef>
              <c:f>'Tailings and waste'!$F$109:$L$109</c:f>
              <c:numCache>
                <c:formatCode>0%</c:formatCode>
                <c:ptCount val="7"/>
                <c:pt idx="0">
                  <c:v>0.50250958522133149</c:v>
                </c:pt>
                <c:pt idx="1">
                  <c:v>0.54707982407612743</c:v>
                </c:pt>
                <c:pt idx="2">
                  <c:v>0.6357575191182574</c:v>
                </c:pt>
                <c:pt idx="3">
                  <c:v>0.63431876606683801</c:v>
                </c:pt>
                <c:pt idx="4">
                  <c:v>0.60165747039466633</c:v>
                </c:pt>
                <c:pt idx="5">
                  <c:v>0.4960629921259842</c:v>
                </c:pt>
                <c:pt idx="6">
                  <c:v>0.65628074778615941</c:v>
                </c:pt>
              </c:numCache>
            </c:numRef>
          </c:val>
          <c:extLst>
            <c:ext xmlns:c16="http://schemas.microsoft.com/office/drawing/2014/chart" uri="{C3380CC4-5D6E-409C-BE32-E72D297353CC}">
              <c16:uniqueId val="{00000000-9415-48D6-B800-FDF07086DDB1}"/>
            </c:ext>
          </c:extLst>
        </c:ser>
        <c:dLbls>
          <c:dLblPos val="outEnd"/>
          <c:showLegendKey val="0"/>
          <c:showVal val="1"/>
          <c:showCatName val="0"/>
          <c:showSerName val="0"/>
          <c:showPercent val="0"/>
          <c:showBubbleSize val="0"/>
        </c:dLbls>
        <c:gapWidth val="182"/>
        <c:axId val="1627740368"/>
        <c:axId val="1627746128"/>
      </c:barChart>
      <c:catAx>
        <c:axId val="162774036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800" b="0" i="0" u="none" strike="noStrike" kern="1200" baseline="0">
                <a:solidFill>
                  <a:schemeClr val="tx1"/>
                </a:solidFill>
                <a:latin typeface="+mj-lt"/>
                <a:ea typeface="+mn-ea"/>
                <a:cs typeface="+mn-cs"/>
              </a:defRPr>
            </a:pPr>
            <a:endParaRPr lang="en-US"/>
          </a:p>
        </c:txPr>
        <c:crossAx val="1627746128"/>
        <c:crosses val="autoZero"/>
        <c:auto val="1"/>
        <c:lblAlgn val="ctr"/>
        <c:lblOffset val="100"/>
        <c:noMultiLvlLbl val="0"/>
      </c:catAx>
      <c:valAx>
        <c:axId val="1627746128"/>
        <c:scaling>
          <c:orientation val="minMax"/>
        </c:scaling>
        <c:delete val="1"/>
        <c:axPos val="b"/>
        <c:numFmt formatCode="0%" sourceLinked="1"/>
        <c:majorTickMark val="none"/>
        <c:minorTickMark val="none"/>
        <c:tickLblPos val="nextTo"/>
        <c:crossAx val="1627740368"/>
        <c:crosses val="autoZero"/>
        <c:crossBetween val="between"/>
      </c:valAx>
      <c:spPr>
        <a:noFill/>
        <a:ln>
          <a:noFill/>
        </a:ln>
        <a:effectLst/>
      </c:spPr>
    </c:plotArea>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lgn="ctr">
        <a:defRPr lang="en-US" sz="800" b="0" i="0" u="none" strike="noStrike" kern="1200" baseline="0">
          <a:solidFill>
            <a:schemeClr val="tx1"/>
          </a:solidFill>
          <a:latin typeface="+mj-lt"/>
          <a:ea typeface="+mn-ea"/>
          <a:cs typeface="+mn-cs"/>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00" b="1" i="0" u="none" strike="noStrike" kern="1200" spc="0" baseline="0">
                <a:solidFill>
                  <a:srgbClr val="001D39"/>
                </a:solidFill>
                <a:latin typeface="+mn-lt"/>
                <a:ea typeface="+mn-ea"/>
                <a:cs typeface="+mn-cs"/>
              </a:defRPr>
            </a:pPr>
            <a:r>
              <a:rPr lang="en-ZA" sz="1000" b="1">
                <a:solidFill>
                  <a:srgbClr val="001D39"/>
                </a:solidFill>
              </a:rPr>
              <a:t>National value distribution by country (US$m)</a:t>
            </a:r>
          </a:p>
        </c:rich>
      </c:tx>
      <c:layout>
        <c:manualLayout>
          <c:xMode val="edge"/>
          <c:yMode val="edge"/>
          <c:x val="2.6650027731558515E-2"/>
          <c:y val="2.7758501040943788E-2"/>
        </c:manualLayout>
      </c:layout>
      <c:overlay val="0"/>
      <c:spPr>
        <a:noFill/>
        <a:ln>
          <a:noFill/>
        </a:ln>
        <a:effectLst/>
      </c:spPr>
      <c:txPr>
        <a:bodyPr rot="0" spcFirstLastPara="1" vertOverflow="ellipsis" vert="horz" wrap="square" anchor="ctr" anchorCtr="1"/>
        <a:lstStyle/>
        <a:p>
          <a:pPr algn="l">
            <a:defRPr sz="1000" b="1" i="0" u="none" strike="noStrike" kern="1200" spc="0" baseline="0">
              <a:solidFill>
                <a:srgbClr val="001D39"/>
              </a:solidFill>
              <a:latin typeface="+mn-lt"/>
              <a:ea typeface="+mn-ea"/>
              <a:cs typeface="+mn-cs"/>
            </a:defRPr>
          </a:pPr>
          <a:endParaRPr lang="en-US"/>
        </a:p>
      </c:txPr>
    </c:title>
    <c:autoTitleDeleted val="0"/>
    <c:plotArea>
      <c:layout/>
      <c:barChart>
        <c:barDir val="col"/>
        <c:grouping val="stacked"/>
        <c:varyColors val="0"/>
        <c:ser>
          <c:idx val="0"/>
          <c:order val="0"/>
          <c:tx>
            <c:strRef>
              <c:f>'National value distribution'!$D$36</c:f>
              <c:strCache>
                <c:ptCount val="1"/>
                <c:pt idx="0">
                  <c:v>Australia</c:v>
                </c:pt>
              </c:strCache>
            </c:strRef>
          </c:tx>
          <c:spPr>
            <a:solidFill>
              <a:srgbClr val="001D39"/>
            </a:solidFill>
            <a:ln>
              <a:noFill/>
            </a:ln>
            <a:effectLst/>
          </c:spPr>
          <c:invertIfNegative val="0"/>
          <c:cat>
            <c:numRef>
              <c:f>'National value distribution'!$E$35:$J$35</c:f>
              <c:numCache>
                <c:formatCode>General</c:formatCode>
                <c:ptCount val="6"/>
                <c:pt idx="0">
                  <c:v>2024</c:v>
                </c:pt>
                <c:pt idx="1">
                  <c:v>2023</c:v>
                </c:pt>
                <c:pt idx="2">
                  <c:v>2022</c:v>
                </c:pt>
                <c:pt idx="3">
                  <c:v>2021</c:v>
                </c:pt>
                <c:pt idx="4">
                  <c:v>2020</c:v>
                </c:pt>
                <c:pt idx="5">
                  <c:v>2019</c:v>
                </c:pt>
              </c:numCache>
              <c:extLst/>
            </c:numRef>
          </c:cat>
          <c:val>
            <c:numRef>
              <c:f>'National value distribution'!$E$36:$J$36</c:f>
              <c:numCache>
                <c:formatCode>#,##0</c:formatCode>
                <c:ptCount val="6"/>
                <c:pt idx="0">
                  <c:v>1694</c:v>
                </c:pt>
                <c:pt idx="1">
                  <c:v>1401</c:v>
                </c:pt>
                <c:pt idx="2">
                  <c:v>1387</c:v>
                </c:pt>
                <c:pt idx="3">
                  <c:v>1269</c:v>
                </c:pt>
                <c:pt idx="4">
                  <c:v>1013</c:v>
                </c:pt>
                <c:pt idx="5">
                  <c:v>984</c:v>
                </c:pt>
              </c:numCache>
              <c:extLst/>
            </c:numRef>
          </c:val>
          <c:extLst>
            <c:ext xmlns:c16="http://schemas.microsoft.com/office/drawing/2014/chart" uri="{C3380CC4-5D6E-409C-BE32-E72D297353CC}">
              <c16:uniqueId val="{00000000-D8D4-416C-B3F6-DE4CBBDC3587}"/>
            </c:ext>
          </c:extLst>
        </c:ser>
        <c:ser>
          <c:idx val="1"/>
          <c:order val="1"/>
          <c:tx>
            <c:strRef>
              <c:f>'National value distribution'!$D$37</c:f>
              <c:strCache>
                <c:ptCount val="1"/>
                <c:pt idx="0">
                  <c:v>South Africa</c:v>
                </c:pt>
              </c:strCache>
            </c:strRef>
          </c:tx>
          <c:spPr>
            <a:solidFill>
              <a:srgbClr val="7F7F7F"/>
            </a:solidFill>
            <a:ln>
              <a:noFill/>
            </a:ln>
            <a:effectLst/>
          </c:spPr>
          <c:invertIfNegative val="0"/>
          <c:cat>
            <c:numRef>
              <c:f>'National value distribution'!$E$35:$J$35</c:f>
              <c:numCache>
                <c:formatCode>General</c:formatCode>
                <c:ptCount val="6"/>
                <c:pt idx="0">
                  <c:v>2024</c:v>
                </c:pt>
                <c:pt idx="1">
                  <c:v>2023</c:v>
                </c:pt>
                <c:pt idx="2">
                  <c:v>2022</c:v>
                </c:pt>
                <c:pt idx="3">
                  <c:v>2021</c:v>
                </c:pt>
                <c:pt idx="4">
                  <c:v>2020</c:v>
                </c:pt>
                <c:pt idx="5">
                  <c:v>2019</c:v>
                </c:pt>
              </c:numCache>
              <c:extLst/>
            </c:numRef>
          </c:cat>
          <c:val>
            <c:numRef>
              <c:f>'National value distribution'!$E$37:$J$37</c:f>
              <c:numCache>
                <c:formatCode>0</c:formatCode>
                <c:ptCount val="6"/>
                <c:pt idx="0">
                  <c:v>483</c:v>
                </c:pt>
                <c:pt idx="1">
                  <c:v>419</c:v>
                </c:pt>
                <c:pt idx="2">
                  <c:v>454</c:v>
                </c:pt>
                <c:pt idx="3">
                  <c:v>408</c:v>
                </c:pt>
                <c:pt idx="4">
                  <c:v>283</c:v>
                </c:pt>
                <c:pt idx="5">
                  <c:v>286</c:v>
                </c:pt>
              </c:numCache>
              <c:extLst/>
            </c:numRef>
          </c:val>
          <c:extLst>
            <c:ext xmlns:c16="http://schemas.microsoft.com/office/drawing/2014/chart" uri="{C3380CC4-5D6E-409C-BE32-E72D297353CC}">
              <c16:uniqueId val="{00000001-D8D4-416C-B3F6-DE4CBBDC3587}"/>
            </c:ext>
          </c:extLst>
        </c:ser>
        <c:ser>
          <c:idx val="2"/>
          <c:order val="2"/>
          <c:tx>
            <c:strRef>
              <c:f>'National value distribution'!$D$40</c:f>
              <c:strCache>
                <c:ptCount val="1"/>
                <c:pt idx="0">
                  <c:v>Corporate</c:v>
                </c:pt>
              </c:strCache>
            </c:strRef>
          </c:tx>
          <c:spPr>
            <a:solidFill>
              <a:srgbClr val="D8BC96"/>
            </a:solidFill>
            <a:ln>
              <a:noFill/>
            </a:ln>
            <a:effectLst/>
          </c:spPr>
          <c:invertIfNegative val="0"/>
          <c:cat>
            <c:numRef>
              <c:f>'National value distribution'!$E$35:$J$35</c:f>
              <c:numCache>
                <c:formatCode>General</c:formatCode>
                <c:ptCount val="6"/>
                <c:pt idx="0">
                  <c:v>2024</c:v>
                </c:pt>
                <c:pt idx="1">
                  <c:v>2023</c:v>
                </c:pt>
                <c:pt idx="2">
                  <c:v>2022</c:v>
                </c:pt>
                <c:pt idx="3">
                  <c:v>2021</c:v>
                </c:pt>
                <c:pt idx="4">
                  <c:v>2020</c:v>
                </c:pt>
                <c:pt idx="5">
                  <c:v>2019</c:v>
                </c:pt>
              </c:numCache>
              <c:extLst/>
            </c:numRef>
          </c:cat>
          <c:val>
            <c:numRef>
              <c:f>'National value distribution'!#REF!</c:f>
              <c:numCache>
                <c:formatCode>General</c:formatCode>
                <c:ptCount val="1"/>
                <c:pt idx="0">
                  <c:v>1</c:v>
                </c:pt>
              </c:numCache>
            </c:numRef>
          </c:val>
          <c:extLst>
            <c:ext xmlns:c16="http://schemas.microsoft.com/office/drawing/2014/chart" uri="{C3380CC4-5D6E-409C-BE32-E72D297353CC}">
              <c16:uniqueId val="{00000002-D8D4-416C-B3F6-DE4CBBDC3587}"/>
            </c:ext>
          </c:extLst>
        </c:ser>
        <c:ser>
          <c:idx val="3"/>
          <c:order val="3"/>
          <c:tx>
            <c:strRef>
              <c:f>'National value distribution'!$D$38</c:f>
              <c:strCache>
                <c:ptCount val="1"/>
                <c:pt idx="0">
                  <c:v>Ghana</c:v>
                </c:pt>
              </c:strCache>
            </c:strRef>
          </c:tx>
          <c:spPr>
            <a:solidFill>
              <a:srgbClr val="00B398"/>
            </a:solidFill>
            <a:ln>
              <a:noFill/>
            </a:ln>
            <a:effectLst/>
          </c:spPr>
          <c:invertIfNegative val="0"/>
          <c:cat>
            <c:numRef>
              <c:f>'National value distribution'!$E$35:$J$35</c:f>
              <c:numCache>
                <c:formatCode>General</c:formatCode>
                <c:ptCount val="6"/>
                <c:pt idx="0">
                  <c:v>2024</c:v>
                </c:pt>
                <c:pt idx="1">
                  <c:v>2023</c:v>
                </c:pt>
                <c:pt idx="2">
                  <c:v>2022</c:v>
                </c:pt>
                <c:pt idx="3">
                  <c:v>2021</c:v>
                </c:pt>
                <c:pt idx="4">
                  <c:v>2020</c:v>
                </c:pt>
                <c:pt idx="5">
                  <c:v>2019</c:v>
                </c:pt>
              </c:numCache>
              <c:extLst/>
            </c:numRef>
          </c:cat>
          <c:val>
            <c:numRef>
              <c:f>'National value distribution'!$E$38:$J$38</c:f>
              <c:numCache>
                <c:formatCode>_(* #,##0_);_(* \(#,##0\);_(* "-"??_);_(@_)</c:formatCode>
                <c:ptCount val="6"/>
                <c:pt idx="0" formatCode="0">
                  <c:v>1168</c:v>
                </c:pt>
                <c:pt idx="1">
                  <c:v>1078</c:v>
                </c:pt>
                <c:pt idx="2">
                  <c:v>1142</c:v>
                </c:pt>
                <c:pt idx="3">
                  <c:v>1103</c:v>
                </c:pt>
                <c:pt idx="4">
                  <c:v>887</c:v>
                </c:pt>
                <c:pt idx="5">
                  <c:v>810</c:v>
                </c:pt>
              </c:numCache>
              <c:extLst/>
            </c:numRef>
          </c:val>
          <c:extLst>
            <c:ext xmlns:c16="http://schemas.microsoft.com/office/drawing/2014/chart" uri="{C3380CC4-5D6E-409C-BE32-E72D297353CC}">
              <c16:uniqueId val="{00000003-D8D4-416C-B3F6-DE4CBBDC3587}"/>
            </c:ext>
          </c:extLst>
        </c:ser>
        <c:ser>
          <c:idx val="4"/>
          <c:order val="4"/>
          <c:tx>
            <c:strRef>
              <c:f>'National value distribution'!$D$39</c:f>
              <c:strCache>
                <c:ptCount val="1"/>
                <c:pt idx="0">
                  <c:v>Peru</c:v>
                </c:pt>
              </c:strCache>
            </c:strRef>
          </c:tx>
          <c:spPr>
            <a:solidFill>
              <a:srgbClr val="C8A064"/>
            </a:solidFill>
            <a:ln>
              <a:noFill/>
            </a:ln>
            <a:effectLst/>
          </c:spPr>
          <c:invertIfNegative val="0"/>
          <c:cat>
            <c:numRef>
              <c:f>'National value distribution'!$E$35:$J$35</c:f>
              <c:numCache>
                <c:formatCode>General</c:formatCode>
                <c:ptCount val="6"/>
                <c:pt idx="0">
                  <c:v>2024</c:v>
                </c:pt>
                <c:pt idx="1">
                  <c:v>2023</c:v>
                </c:pt>
                <c:pt idx="2">
                  <c:v>2022</c:v>
                </c:pt>
                <c:pt idx="3">
                  <c:v>2021</c:v>
                </c:pt>
                <c:pt idx="4">
                  <c:v>2020</c:v>
                </c:pt>
                <c:pt idx="5">
                  <c:v>2019</c:v>
                </c:pt>
              </c:numCache>
              <c:extLst/>
            </c:numRef>
          </c:cat>
          <c:val>
            <c:numRef>
              <c:f>'National value distribution'!$E$39:$J$39</c:f>
              <c:numCache>
                <c:formatCode>General</c:formatCode>
                <c:ptCount val="6"/>
                <c:pt idx="0">
                  <c:v>345</c:v>
                </c:pt>
                <c:pt idx="1">
                  <c:v>353</c:v>
                </c:pt>
                <c:pt idx="2">
                  <c:v>337</c:v>
                </c:pt>
                <c:pt idx="3">
                  <c:v>315</c:v>
                </c:pt>
                <c:pt idx="4">
                  <c:v>273</c:v>
                </c:pt>
                <c:pt idx="5">
                  <c:v>295</c:v>
                </c:pt>
              </c:numCache>
              <c:extLst/>
            </c:numRef>
          </c:val>
          <c:extLst>
            <c:ext xmlns:c16="http://schemas.microsoft.com/office/drawing/2014/chart" uri="{C3380CC4-5D6E-409C-BE32-E72D297353CC}">
              <c16:uniqueId val="{00000004-D8D4-416C-B3F6-DE4CBBDC3587}"/>
            </c:ext>
          </c:extLst>
        </c:ser>
        <c:dLbls>
          <c:showLegendKey val="0"/>
          <c:showVal val="0"/>
          <c:showCatName val="0"/>
          <c:showSerName val="0"/>
          <c:showPercent val="0"/>
          <c:showBubbleSize val="0"/>
        </c:dLbls>
        <c:gapWidth val="150"/>
        <c:overlap val="100"/>
        <c:axId val="227778608"/>
        <c:axId val="227783888"/>
      </c:barChart>
      <c:catAx>
        <c:axId val="227778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27783888"/>
        <c:crosses val="autoZero"/>
        <c:auto val="1"/>
        <c:lblAlgn val="ctr"/>
        <c:lblOffset val="100"/>
        <c:noMultiLvlLbl val="0"/>
      </c:catAx>
      <c:valAx>
        <c:axId val="227783888"/>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27778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National value distribution by country (%)</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C8E7-47BE-A093-FE0B09826349}"/>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C8E7-47BE-A093-FE0B09826349}"/>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C8E7-47BE-A093-FE0B09826349}"/>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C8E7-47BE-A093-FE0B09826349}"/>
              </c:ext>
            </c:extLst>
          </c:dPt>
          <c:dPt>
            <c:idx val="4"/>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C8E7-47BE-A093-FE0B09826349}"/>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'National value distribution'!$D$22:$D$25</c:f>
              <c:strCache>
                <c:ptCount val="4"/>
                <c:pt idx="0">
                  <c:v>Australia</c:v>
                </c:pt>
                <c:pt idx="1">
                  <c:v>South Africa</c:v>
                </c:pt>
                <c:pt idx="2">
                  <c:v>Ghana</c:v>
                </c:pt>
                <c:pt idx="3">
                  <c:v>Peru</c:v>
                </c:pt>
              </c:strCache>
            </c:strRef>
          </c:cat>
          <c:val>
            <c:numRef>
              <c:f>'National value distribution'!$J$22:$J$25</c:f>
              <c:numCache>
                <c:formatCode>#,##0;"-"#,##0;#,##0;_(@_)</c:formatCode>
                <c:ptCount val="4"/>
                <c:pt idx="0">
                  <c:v>1693.77</c:v>
                </c:pt>
                <c:pt idx="1">
                  <c:v>483</c:v>
                </c:pt>
                <c:pt idx="2">
                  <c:v>1168</c:v>
                </c:pt>
                <c:pt idx="3">
                  <c:v>345.15999999999997</c:v>
                </c:pt>
              </c:numCache>
            </c:numRef>
          </c:val>
          <c:extLst>
            <c:ext xmlns:c16="http://schemas.microsoft.com/office/drawing/2014/chart" uri="{C3380CC4-5D6E-409C-BE32-E72D297353CC}">
              <c16:uniqueId val="{00000000-C8E7-47BE-A093-FE0B09826349}"/>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77419312610861302"/>
          <c:y val="0.36820859330299971"/>
          <c:w val="0.15495470160467129"/>
          <c:h val="0.32732310158358746"/>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Return to work and retention rates after parental leave by gender</a:t>
            </a:r>
          </a:p>
        </c:rich>
      </c:tx>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tx>
            <c:strRef>
              <c:f>Workforce!$E$69</c:f>
              <c:strCache>
                <c:ptCount val="1"/>
                <c:pt idx="0">
                  <c:v>Female</c:v>
                </c:pt>
              </c:strCache>
            </c:strRef>
          </c:tx>
          <c:spPr>
            <a:solidFill>
              <a:srgbClr val="001D39"/>
            </a:solidFill>
            <a:ln>
              <a:noFill/>
            </a:ln>
            <a:effectLst/>
          </c:spPr>
          <c:invertIfNegative val="0"/>
          <c:cat>
            <c:strRef>
              <c:f>Workforce!$D$70:$D$74</c:f>
              <c:strCache>
                <c:ptCount val="5"/>
                <c:pt idx="0">
                  <c:v>Australia</c:v>
                </c:pt>
                <c:pt idx="1">
                  <c:v>South Africa</c:v>
                </c:pt>
                <c:pt idx="2">
                  <c:v>Ghana</c:v>
                </c:pt>
                <c:pt idx="3">
                  <c:v>Chile</c:v>
                </c:pt>
                <c:pt idx="4">
                  <c:v>Peru</c:v>
                </c:pt>
              </c:strCache>
            </c:strRef>
          </c:cat>
          <c:val>
            <c:numRef>
              <c:f>Workforce!$E$70:$E$74</c:f>
              <c:numCache>
                <c:formatCode>0%</c:formatCode>
                <c:ptCount val="5"/>
                <c:pt idx="0">
                  <c:v>0.88400000000000001</c:v>
                </c:pt>
                <c:pt idx="1">
                  <c:v>0.98</c:v>
                </c:pt>
                <c:pt idx="2">
                  <c:v>1</c:v>
                </c:pt>
                <c:pt idx="3">
                  <c:v>1</c:v>
                </c:pt>
                <c:pt idx="4">
                  <c:v>1</c:v>
                </c:pt>
              </c:numCache>
            </c:numRef>
          </c:val>
          <c:extLst>
            <c:ext xmlns:c16="http://schemas.microsoft.com/office/drawing/2014/chart" uri="{C3380CC4-5D6E-409C-BE32-E72D297353CC}">
              <c16:uniqueId val="{00000000-A866-4F39-9246-958324DE9DC0}"/>
            </c:ext>
          </c:extLst>
        </c:ser>
        <c:ser>
          <c:idx val="1"/>
          <c:order val="1"/>
          <c:tx>
            <c:strRef>
              <c:f>Workforce!$F$69</c:f>
              <c:strCache>
                <c:ptCount val="1"/>
                <c:pt idx="0">
                  <c:v>Male</c:v>
                </c:pt>
              </c:strCache>
            </c:strRef>
          </c:tx>
          <c:spPr>
            <a:solidFill>
              <a:srgbClr val="00B398"/>
            </a:solidFill>
            <a:ln>
              <a:noFill/>
            </a:ln>
            <a:effectLst/>
          </c:spPr>
          <c:invertIfNegative val="0"/>
          <c:cat>
            <c:strRef>
              <c:f>Workforce!$D$70:$D$74</c:f>
              <c:strCache>
                <c:ptCount val="5"/>
                <c:pt idx="0">
                  <c:v>Australia</c:v>
                </c:pt>
                <c:pt idx="1">
                  <c:v>South Africa</c:v>
                </c:pt>
                <c:pt idx="2">
                  <c:v>Ghana</c:v>
                </c:pt>
                <c:pt idx="3">
                  <c:v>Chile</c:v>
                </c:pt>
                <c:pt idx="4">
                  <c:v>Peru</c:v>
                </c:pt>
              </c:strCache>
            </c:strRef>
          </c:cat>
          <c:val>
            <c:numRef>
              <c:f>Workforce!$F$70:$F$74</c:f>
              <c:numCache>
                <c:formatCode>0%</c:formatCode>
                <c:ptCount val="5"/>
                <c:pt idx="0">
                  <c:v>0.88</c:v>
                </c:pt>
                <c:pt idx="1">
                  <c:v>1</c:v>
                </c:pt>
                <c:pt idx="2">
                  <c:v>1</c:v>
                </c:pt>
                <c:pt idx="3">
                  <c:v>1</c:v>
                </c:pt>
                <c:pt idx="4">
                  <c:v>1</c:v>
                </c:pt>
              </c:numCache>
            </c:numRef>
          </c:val>
          <c:extLst>
            <c:ext xmlns:c16="http://schemas.microsoft.com/office/drawing/2014/chart" uri="{C3380CC4-5D6E-409C-BE32-E72D297353CC}">
              <c16:uniqueId val="{00000001-A866-4F39-9246-958324DE9DC0}"/>
            </c:ext>
          </c:extLst>
        </c:ser>
        <c:dLbls>
          <c:showLegendKey val="0"/>
          <c:showVal val="0"/>
          <c:showCatName val="0"/>
          <c:showSerName val="0"/>
          <c:showPercent val="0"/>
          <c:showBubbleSize val="0"/>
        </c:dLbls>
        <c:gapWidth val="219"/>
        <c:axId val="537318960"/>
        <c:axId val="537317520"/>
      </c:barChart>
      <c:catAx>
        <c:axId val="5373189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n-US"/>
          </a:p>
        </c:txPr>
        <c:crossAx val="537317520"/>
        <c:crosses val="autoZero"/>
        <c:auto val="1"/>
        <c:lblAlgn val="ctr"/>
        <c:lblOffset val="100"/>
        <c:noMultiLvlLbl val="0"/>
      </c:catAx>
      <c:valAx>
        <c:axId val="537317520"/>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n-US"/>
          </a:p>
        </c:txPr>
        <c:crossAx val="537318960"/>
        <c:crosses val="autoZero"/>
        <c:crossBetween val="between"/>
      </c:valAx>
      <c:spPr>
        <a:noFill/>
        <a:ln>
          <a:noFill/>
        </a:ln>
        <a:effectLst/>
      </c:spPr>
    </c:plotArea>
    <c:legend>
      <c:legendPos val="r"/>
      <c:layout>
        <c:manualLayout>
          <c:xMode val="edge"/>
          <c:yMode val="edge"/>
          <c:x val="0.82111643035881443"/>
          <c:y val="0.4447424287791365"/>
          <c:w val="0.10675151249040186"/>
          <c:h val="0.21469438622330483"/>
        </c:manualLayout>
      </c:layout>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Total workforce by region</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D0F6-4D53-BA13-D068978A064B}"/>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D0F6-4D53-BA13-D068978A064B}"/>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D0F6-4D53-BA13-D068978A064B}"/>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D0F6-4D53-BA13-D068978A064B}"/>
              </c:ext>
            </c:extLst>
          </c:dPt>
          <c:dPt>
            <c:idx val="4"/>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D0F6-4D53-BA13-D068978A064B}"/>
              </c:ext>
            </c:extLst>
          </c:dPt>
          <c:dPt>
            <c:idx val="5"/>
            <c:bubble3D val="0"/>
            <c:spPr>
              <a:solidFill>
                <a:srgbClr val="008E7A"/>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6-D0F6-4D53-BA13-D068978A064B}"/>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Workforce!$D$19:$D$24</c:f>
              <c:strCache>
                <c:ptCount val="6"/>
                <c:pt idx="0">
                  <c:v>Australia</c:v>
                </c:pt>
                <c:pt idx="1">
                  <c:v>South Africa</c:v>
                </c:pt>
                <c:pt idx="2">
                  <c:v>Corporate office</c:v>
                </c:pt>
                <c:pt idx="3">
                  <c:v>Ghana</c:v>
                </c:pt>
                <c:pt idx="4">
                  <c:v>Peru</c:v>
                </c:pt>
                <c:pt idx="5">
                  <c:v>Chile</c:v>
                </c:pt>
              </c:strCache>
            </c:strRef>
          </c:cat>
          <c:val>
            <c:numRef>
              <c:f>Workforce!$E$19:$E$24</c:f>
              <c:numCache>
                <c:formatCode>#,##0</c:formatCode>
                <c:ptCount val="6"/>
                <c:pt idx="0">
                  <c:v>4340</c:v>
                </c:pt>
                <c:pt idx="1">
                  <c:v>5266</c:v>
                </c:pt>
                <c:pt idx="2">
                  <c:v>138</c:v>
                </c:pt>
                <c:pt idx="3">
                  <c:v>7112</c:v>
                </c:pt>
                <c:pt idx="4">
                  <c:v>2116</c:v>
                </c:pt>
                <c:pt idx="5">
                  <c:v>3336</c:v>
                </c:pt>
              </c:numCache>
            </c:numRef>
          </c:val>
          <c:extLst>
            <c:ext xmlns:c16="http://schemas.microsoft.com/office/drawing/2014/chart" uri="{C3380CC4-5D6E-409C-BE32-E72D297353CC}">
              <c16:uniqueId val="{00000000-D0F6-4D53-BA13-D068978A064B}"/>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71957305336832889"/>
          <c:y val="0.3172141582510955"/>
          <c:w val="0.21385963361318433"/>
          <c:h val="0.47639132523658956"/>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Total workforce by employee type</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67E5-41E4-AC84-6EB24ACB1567}"/>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67E5-41E4-AC84-6EB24ACB1567}"/>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67E5-41E4-AC84-6EB24ACB1567}"/>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67E5-41E4-AC84-6EB24ACB1567}"/>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Workforce!$E$30:$H$30</c:f>
              <c:strCache>
                <c:ptCount val="4"/>
                <c:pt idx="0">
                  <c:v>Permanent employees</c:v>
                </c:pt>
                <c:pt idx="1">
                  <c:v>Fixed-term (temporary employees)</c:v>
                </c:pt>
                <c:pt idx="2">
                  <c:v>Total employees*</c:v>
                </c:pt>
                <c:pt idx="3">
                  <c:v>Contractors (other workers)</c:v>
                </c:pt>
              </c:strCache>
            </c:strRef>
          </c:cat>
          <c:val>
            <c:numRef>
              <c:f>Workforce!$E$45:$H$45</c:f>
              <c:numCache>
                <c:formatCode>#,##0</c:formatCode>
                <c:ptCount val="4"/>
                <c:pt idx="0">
                  <c:v>5235</c:v>
                </c:pt>
                <c:pt idx="1">
                  <c:v>1122</c:v>
                </c:pt>
                <c:pt idx="2">
                  <c:v>6357</c:v>
                </c:pt>
                <c:pt idx="3">
                  <c:v>15951</c:v>
                </c:pt>
              </c:numCache>
            </c:numRef>
          </c:val>
          <c:extLst>
            <c:ext xmlns:c16="http://schemas.microsoft.com/office/drawing/2014/chart" uri="{C3380CC4-5D6E-409C-BE32-E72D297353CC}">
              <c16:uniqueId val="{00000000-67E5-41E4-AC84-6EB24ACB1567}"/>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baseline="0">
                <a:solidFill>
                  <a:srgbClr val="001D39"/>
                </a:solidFill>
                <a:latin typeface="+mn-lt"/>
                <a:ea typeface="+mn-ea"/>
                <a:cs typeface="+mn-cs"/>
              </a:defRPr>
            </a:pPr>
            <a:r>
              <a:rPr lang="en-US" sz="900">
                <a:solidFill>
                  <a:srgbClr val="001D39"/>
                </a:solidFill>
              </a:rPr>
              <a:t>Employees per age group (%)</a:t>
            </a:r>
          </a:p>
        </c:rich>
      </c:tx>
      <c:overlay val="0"/>
      <c:spPr>
        <a:noFill/>
        <a:ln>
          <a:noFill/>
        </a:ln>
        <a:effectLst/>
      </c:spPr>
      <c:txPr>
        <a:bodyPr rot="0" spcFirstLastPara="1" vertOverflow="ellipsis" vert="horz" wrap="square" anchor="ctr" anchorCtr="1"/>
        <a:lstStyle/>
        <a:p>
          <a:pPr>
            <a:defRPr sz="9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tx>
            <c:strRef>
              <c:f>'Diversity and equal opportunity'!$D$22</c:f>
              <c:strCache>
                <c:ptCount val="1"/>
                <c:pt idx="0">
                  <c:v>%</c:v>
                </c:pt>
              </c:strCache>
            </c:strRef>
          </c:tx>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202D-4738-8F74-2464E3763EB7}"/>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202D-4738-8F74-2464E3763EB7}"/>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202D-4738-8F74-2464E3763EB7}"/>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202D-4738-8F74-2464E3763EB7}"/>
              </c:ext>
            </c:extLst>
          </c:dPt>
          <c:dPt>
            <c:idx val="4"/>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202D-4738-8F74-2464E3763EB7}"/>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0"/>
            <c:extLst>
              <c:ext xmlns:c15="http://schemas.microsoft.com/office/drawing/2012/chart" uri="{CE6537A1-D6FC-4f65-9D91-7224C49458BB}"/>
            </c:extLst>
          </c:dLbls>
          <c:cat>
            <c:strRef>
              <c:f>'Diversity and equal opportunity'!$E$21:$I$21</c:f>
              <c:strCache>
                <c:ptCount val="5"/>
                <c:pt idx="0">
                  <c:v>16 – 24 years</c:v>
                </c:pt>
                <c:pt idx="1">
                  <c:v>25 – 29 years</c:v>
                </c:pt>
                <c:pt idx="2">
                  <c:v>30 – 35 years</c:v>
                </c:pt>
                <c:pt idx="3">
                  <c:v>36 – 50 years</c:v>
                </c:pt>
                <c:pt idx="4">
                  <c:v>51&lt; years</c:v>
                </c:pt>
              </c:strCache>
            </c:strRef>
          </c:cat>
          <c:val>
            <c:numRef>
              <c:f>'Diversity and equal opportunity'!$E$22:$I$22</c:f>
              <c:numCache>
                <c:formatCode>0%</c:formatCode>
                <c:ptCount val="5"/>
                <c:pt idx="0">
                  <c:v>5.9900000000000002E-2</c:v>
                </c:pt>
                <c:pt idx="1">
                  <c:v>7.5399999999999995E-2</c:v>
                </c:pt>
                <c:pt idx="2">
                  <c:v>0.15210000000000001</c:v>
                </c:pt>
                <c:pt idx="3">
                  <c:v>0.49790000000000001</c:v>
                </c:pt>
                <c:pt idx="4">
                  <c:v>0.2147</c:v>
                </c:pt>
              </c:numCache>
            </c:numRef>
          </c:val>
          <c:extLst>
            <c:ext xmlns:c16="http://schemas.microsoft.com/office/drawing/2014/chart" uri="{C3380CC4-5D6E-409C-BE32-E72D297353CC}">
              <c16:uniqueId val="{00000000-202D-4738-8F74-2464E3763EB7}"/>
            </c:ext>
          </c:extLst>
        </c:ser>
        <c:dLbls>
          <c:showLegendKey val="0"/>
          <c:showVal val="1"/>
          <c:showCatName val="0"/>
          <c:showSerName val="0"/>
          <c:showPercent val="0"/>
          <c:showBubbleSize val="0"/>
          <c:showLeaderLines val="0"/>
        </c:dLbls>
        <c:firstSliceAng val="0"/>
        <c:holeSize val="50"/>
      </c:doughnut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Minimum wage ratio – female employees</a:t>
            </a:r>
          </a:p>
        </c:rich>
      </c:tx>
      <c:layout>
        <c:manualLayout>
          <c:xMode val="edge"/>
          <c:yMode val="edge"/>
          <c:x val="8.4255243884863829E-2"/>
          <c:y val="2.7758501040943788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spPr>
            <a:solidFill>
              <a:srgbClr val="001D39"/>
            </a:solidFill>
            <a:ln>
              <a:noFill/>
            </a:ln>
            <a:effectLst/>
          </c:spPr>
          <c:invertIfNegative val="0"/>
          <c:cat>
            <c:strRef>
              <c:f>'Remuneration '!$D$42:$D$45</c:f>
              <c:strCache>
                <c:ptCount val="4"/>
                <c:pt idx="0">
                  <c:v>South Africa</c:v>
                </c:pt>
                <c:pt idx="1">
                  <c:v>Peru</c:v>
                </c:pt>
                <c:pt idx="2">
                  <c:v>Chile</c:v>
                </c:pt>
                <c:pt idx="3">
                  <c:v>Australia</c:v>
                </c:pt>
              </c:strCache>
            </c:strRef>
          </c:cat>
          <c:val>
            <c:numRef>
              <c:f>'Remuneration '!$E$42:$E$45</c:f>
              <c:numCache>
                <c:formatCode>#,##0.00</c:formatCode>
                <c:ptCount val="4"/>
                <c:pt idx="0">
                  <c:v>2.58</c:v>
                </c:pt>
                <c:pt idx="1">
                  <c:v>5.69</c:v>
                </c:pt>
                <c:pt idx="2">
                  <c:v>2.3199999999999998</c:v>
                </c:pt>
                <c:pt idx="3">
                  <c:v>1.55</c:v>
                </c:pt>
              </c:numCache>
            </c:numRef>
          </c:val>
          <c:extLst>
            <c:ext xmlns:c16="http://schemas.microsoft.com/office/drawing/2014/chart" uri="{C3380CC4-5D6E-409C-BE32-E72D297353CC}">
              <c16:uniqueId val="{00000000-1340-4C71-A673-1A473BACE023}"/>
            </c:ext>
          </c:extLst>
        </c:ser>
        <c:dLbls>
          <c:showLegendKey val="0"/>
          <c:showVal val="0"/>
          <c:showCatName val="0"/>
          <c:showSerName val="0"/>
          <c:showPercent val="0"/>
          <c:showBubbleSize val="0"/>
        </c:dLbls>
        <c:gapWidth val="182"/>
        <c:axId val="1590901104"/>
        <c:axId val="1590901584"/>
      </c:barChart>
      <c:catAx>
        <c:axId val="15909011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901584"/>
        <c:crosses val="autoZero"/>
        <c:auto val="1"/>
        <c:lblAlgn val="ctr"/>
        <c:lblOffset val="100"/>
        <c:noMultiLvlLbl val="0"/>
      </c:catAx>
      <c:valAx>
        <c:axId val="1590901584"/>
        <c:scaling>
          <c:orientation val="minMax"/>
        </c:scaling>
        <c:delete val="0"/>
        <c:axPos val="b"/>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90110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ZA" sz="1000" b="1">
                <a:solidFill>
                  <a:srgbClr val="001D39"/>
                </a:solidFill>
              </a:rPr>
              <a:t>CEO to employee average ratio</a:t>
            </a:r>
          </a:p>
        </c:rich>
      </c:tx>
      <c:layout>
        <c:manualLayout>
          <c:xMode val="edge"/>
          <c:yMode val="edge"/>
          <c:x val="0.10544215458924543"/>
          <c:y val="4.6296296296296294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spPr>
            <a:solidFill>
              <a:srgbClr val="D8BC96"/>
            </a:solidFill>
            <a:ln>
              <a:noFill/>
            </a:ln>
            <a:effectLst/>
          </c:spPr>
          <c:invertIfNegative val="0"/>
          <c:cat>
            <c:strRef>
              <c:f>'Remuneration '!$D$50:$D$54</c:f>
              <c:strCache>
                <c:ptCount val="5"/>
                <c:pt idx="0">
                  <c:v>Australia</c:v>
                </c:pt>
                <c:pt idx="1">
                  <c:v>South Africa</c:v>
                </c:pt>
                <c:pt idx="2">
                  <c:v>Ghana</c:v>
                </c:pt>
                <c:pt idx="3">
                  <c:v>Peru</c:v>
                </c:pt>
                <c:pt idx="4">
                  <c:v>Chile</c:v>
                </c:pt>
              </c:strCache>
            </c:strRef>
          </c:cat>
          <c:val>
            <c:numRef>
              <c:f>'Remuneration '!$E$50:$E$54</c:f>
              <c:numCache>
                <c:formatCode>#,##0.00</c:formatCode>
                <c:ptCount val="5"/>
                <c:pt idx="0">
                  <c:v>7.62</c:v>
                </c:pt>
                <c:pt idx="1">
                  <c:v>28.3</c:v>
                </c:pt>
                <c:pt idx="2">
                  <c:v>23.62</c:v>
                </c:pt>
                <c:pt idx="3">
                  <c:v>13.75</c:v>
                </c:pt>
                <c:pt idx="4">
                  <c:v>17.850000000000001</c:v>
                </c:pt>
              </c:numCache>
            </c:numRef>
          </c:val>
          <c:extLst>
            <c:ext xmlns:c16="http://schemas.microsoft.com/office/drawing/2014/chart" uri="{C3380CC4-5D6E-409C-BE32-E72D297353CC}">
              <c16:uniqueId val="{00000000-7A2F-4AE7-BA31-9F5B485329F6}"/>
            </c:ext>
          </c:extLst>
        </c:ser>
        <c:dLbls>
          <c:showLegendKey val="0"/>
          <c:showVal val="0"/>
          <c:showCatName val="0"/>
          <c:showSerName val="0"/>
          <c:showPercent val="0"/>
          <c:showBubbleSize val="0"/>
        </c:dLbls>
        <c:gapWidth val="182"/>
        <c:axId val="1590885264"/>
        <c:axId val="1590894384"/>
      </c:barChart>
      <c:catAx>
        <c:axId val="15908852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894384"/>
        <c:crosses val="autoZero"/>
        <c:auto val="1"/>
        <c:lblAlgn val="ctr"/>
        <c:lblOffset val="100"/>
        <c:noMultiLvlLbl val="0"/>
      </c:catAx>
      <c:valAx>
        <c:axId val="1590894384"/>
        <c:scaling>
          <c:orientation val="minMax"/>
        </c:scaling>
        <c:delete val="0"/>
        <c:axPos val="b"/>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88526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ZA" sz="1000" b="1">
                <a:solidFill>
                  <a:srgbClr val="001D39"/>
                </a:solidFill>
              </a:rPr>
              <a:t>CEO to employee </a:t>
            </a:r>
            <a:r>
              <a:rPr lang="en-ZA" sz="1000" b="1" i="0" u="none" strike="noStrike" kern="1200" spc="0" baseline="0">
                <a:solidFill>
                  <a:srgbClr val="001D39"/>
                </a:solidFill>
                <a:latin typeface="+mn-lt"/>
                <a:ea typeface="+mn-ea"/>
                <a:cs typeface="+mn-cs"/>
              </a:rPr>
              <a:t>minimum</a:t>
            </a:r>
            <a:r>
              <a:rPr lang="en-ZA" sz="1000" b="1">
                <a:solidFill>
                  <a:srgbClr val="001D39"/>
                </a:solidFill>
              </a:rPr>
              <a:t> ratio</a:t>
            </a:r>
          </a:p>
        </c:rich>
      </c:tx>
      <c:layout>
        <c:manualLayout>
          <c:xMode val="edge"/>
          <c:yMode val="edge"/>
          <c:x val="0.10544215458924543"/>
          <c:y val="4.6296296296296294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spPr>
            <a:solidFill>
              <a:srgbClr val="00B398"/>
            </a:solidFill>
            <a:ln>
              <a:noFill/>
            </a:ln>
            <a:effectLst/>
          </c:spPr>
          <c:invertIfNegative val="0"/>
          <c:cat>
            <c:strRef>
              <c:f>'Remuneration '!$D$60:$D$64</c:f>
              <c:strCache>
                <c:ptCount val="5"/>
                <c:pt idx="0">
                  <c:v>Australia</c:v>
                </c:pt>
                <c:pt idx="1">
                  <c:v>South Africa</c:v>
                </c:pt>
                <c:pt idx="2">
                  <c:v>Ghana</c:v>
                </c:pt>
                <c:pt idx="3">
                  <c:v>Peru</c:v>
                </c:pt>
                <c:pt idx="4">
                  <c:v>Chile</c:v>
                </c:pt>
              </c:strCache>
            </c:strRef>
          </c:cat>
          <c:val>
            <c:numRef>
              <c:f>'Remuneration '!$E$60:$E$64</c:f>
              <c:numCache>
                <c:formatCode>#,##0.00</c:formatCode>
                <c:ptCount val="5"/>
                <c:pt idx="0">
                  <c:v>39.78</c:v>
                </c:pt>
                <c:pt idx="1">
                  <c:v>115.66</c:v>
                </c:pt>
                <c:pt idx="2">
                  <c:v>74.680000000000007</c:v>
                </c:pt>
                <c:pt idx="3">
                  <c:v>42.59</c:v>
                </c:pt>
                <c:pt idx="4">
                  <c:v>55.6</c:v>
                </c:pt>
              </c:numCache>
            </c:numRef>
          </c:val>
          <c:extLst>
            <c:ext xmlns:c16="http://schemas.microsoft.com/office/drawing/2014/chart" uri="{C3380CC4-5D6E-409C-BE32-E72D297353CC}">
              <c16:uniqueId val="{00000000-0EC0-490F-A5E9-FB07CA271677}"/>
            </c:ext>
          </c:extLst>
        </c:ser>
        <c:dLbls>
          <c:showLegendKey val="0"/>
          <c:showVal val="0"/>
          <c:showCatName val="0"/>
          <c:showSerName val="0"/>
          <c:showPercent val="0"/>
          <c:showBubbleSize val="0"/>
        </c:dLbls>
        <c:gapWidth val="182"/>
        <c:axId val="1590885264"/>
        <c:axId val="1590894384"/>
      </c:barChart>
      <c:catAx>
        <c:axId val="15908852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894384"/>
        <c:crosses val="autoZero"/>
        <c:auto val="1"/>
        <c:lblAlgn val="ctr"/>
        <c:lblOffset val="100"/>
        <c:noMultiLvlLbl val="0"/>
      </c:catAx>
      <c:valAx>
        <c:axId val="1590894384"/>
        <c:scaling>
          <c:orientation val="minMax"/>
        </c:scaling>
        <c:delete val="0"/>
        <c:axPos val="b"/>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88526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Basic salary ratio: women to men by job grade</a:t>
            </a:r>
          </a:p>
        </c:rich>
      </c:tx>
      <c:layout>
        <c:manualLayout>
          <c:xMode val="edge"/>
          <c:yMode val="edge"/>
          <c:x val="0.14577779763344917"/>
          <c:y val="2.7758694592706114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manualLayout>
          <c:layoutTarget val="inner"/>
          <c:xMode val="edge"/>
          <c:yMode val="edge"/>
          <c:x val="0.34376051290802273"/>
          <c:y val="0.31379948205697367"/>
          <c:w val="0.58712177231716001"/>
          <c:h val="0.51349069712567841"/>
        </c:manualLayout>
      </c:layout>
      <c:barChart>
        <c:barDir val="bar"/>
        <c:grouping val="clustered"/>
        <c:varyColors val="0"/>
        <c:ser>
          <c:idx val="0"/>
          <c:order val="0"/>
          <c:spPr>
            <a:solidFill>
              <a:srgbClr val="C8A064"/>
            </a:solidFill>
            <a:ln>
              <a:noFill/>
            </a:ln>
            <a:effectLst/>
          </c:spPr>
          <c:invertIfNegative val="0"/>
          <c:cat>
            <c:strRef>
              <c:f>'Remuneration '!$D$23:$D$28</c:f>
              <c:strCache>
                <c:ptCount val="6"/>
                <c:pt idx="0">
                  <c:v>A – Operational employees</c:v>
                </c:pt>
                <c:pt idx="1">
                  <c:v>B – Operational employees </c:v>
                </c:pt>
                <c:pt idx="2">
                  <c:v>C – Supervisory</c:v>
                </c:pt>
                <c:pt idx="3">
                  <c:v>D – Junior management</c:v>
                </c:pt>
                <c:pt idx="4">
                  <c:v>E – Management</c:v>
                </c:pt>
                <c:pt idx="5">
                  <c:v>F – Senior management</c:v>
                </c:pt>
              </c:strCache>
            </c:strRef>
          </c:cat>
          <c:val>
            <c:numRef>
              <c:f>'Remuneration '!$E$23:$E$28</c:f>
              <c:numCache>
                <c:formatCode>#,##0.00</c:formatCode>
                <c:ptCount val="6"/>
                <c:pt idx="0">
                  <c:v>0.91</c:v>
                </c:pt>
                <c:pt idx="1">
                  <c:v>0.94</c:v>
                </c:pt>
                <c:pt idx="2">
                  <c:v>0.96</c:v>
                </c:pt>
                <c:pt idx="3">
                  <c:v>0.97</c:v>
                </c:pt>
                <c:pt idx="4">
                  <c:v>0.84</c:v>
                </c:pt>
                <c:pt idx="5">
                  <c:v>0.95</c:v>
                </c:pt>
              </c:numCache>
            </c:numRef>
          </c:val>
          <c:extLst>
            <c:ext xmlns:c16="http://schemas.microsoft.com/office/drawing/2014/chart" uri="{C3380CC4-5D6E-409C-BE32-E72D297353CC}">
              <c16:uniqueId val="{00000000-729D-48AB-A787-FFDBB159D041}"/>
            </c:ext>
          </c:extLst>
        </c:ser>
        <c:dLbls>
          <c:showLegendKey val="0"/>
          <c:showVal val="0"/>
          <c:showCatName val="0"/>
          <c:showSerName val="0"/>
          <c:showPercent val="0"/>
          <c:showBubbleSize val="0"/>
        </c:dLbls>
        <c:gapWidth val="182"/>
        <c:axId val="1590901104"/>
        <c:axId val="1590901584"/>
      </c:barChart>
      <c:catAx>
        <c:axId val="15909011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901584"/>
        <c:crosses val="autoZero"/>
        <c:auto val="1"/>
        <c:lblAlgn val="ctr"/>
        <c:lblOffset val="100"/>
        <c:noMultiLvlLbl val="0"/>
      </c:catAx>
      <c:valAx>
        <c:axId val="1590901584"/>
        <c:scaling>
          <c:orientation val="minMax"/>
        </c:scaling>
        <c:delete val="0"/>
        <c:axPos val="b"/>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59090110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layout>
        <c:manualLayout>
          <c:xMode val="edge"/>
          <c:yMode val="edge"/>
          <c:x val="0.18877411258058763"/>
          <c:y val="6.9868995633187769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tx>
            <c:strRef>
              <c:f>'Hiring and turnover'!$K$34</c:f>
              <c:strCache>
                <c:ptCount val="1"/>
                <c:pt idx="0">
                  <c:v>Male vs female turnover </c:v>
                </c:pt>
              </c:strCache>
            </c:strRef>
          </c:tx>
          <c:spPr>
            <a:solidFill>
              <a:srgbClr val="001D39"/>
            </a:solidFill>
          </c:spPr>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1E92-4AB4-99F3-1B91818773A8}"/>
              </c:ext>
            </c:extLst>
          </c:dPt>
          <c:dPt>
            <c:idx val="1"/>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D0A2-4844-A868-EB18F737CFD8}"/>
              </c:ext>
            </c:extLst>
          </c:dPt>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'Hiring and turnover'!$L$33:$M$33</c:f>
              <c:strCache>
                <c:ptCount val="2"/>
                <c:pt idx="0">
                  <c:v> Female</c:v>
                </c:pt>
                <c:pt idx="1">
                  <c:v>Male</c:v>
                </c:pt>
              </c:strCache>
            </c:strRef>
          </c:cat>
          <c:val>
            <c:numRef>
              <c:f>'Hiring and turnover'!$L$34:$M$34</c:f>
              <c:numCache>
                <c:formatCode>0%</c:formatCode>
                <c:ptCount val="2"/>
                <c:pt idx="0">
                  <c:v>0.25925925925925924</c:v>
                </c:pt>
                <c:pt idx="1">
                  <c:v>0.7407407407407407</c:v>
                </c:pt>
              </c:numCache>
            </c:numRef>
          </c:val>
          <c:extLst>
            <c:ext xmlns:c16="http://schemas.microsoft.com/office/drawing/2014/chart" uri="{C3380CC4-5D6E-409C-BE32-E72D297353CC}">
              <c16:uniqueId val="{00000000-D0A2-4844-A868-EB18F737CFD8}"/>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r"/>
      <c:legendEntry>
        <c:idx val="0"/>
        <c:txPr>
          <a:bodyPr rot="0" spcFirstLastPara="1" vertOverflow="ellipsis" vert="horz" wrap="square" anchor="ctr" anchorCtr="1"/>
          <a:lstStyle/>
          <a:p>
            <a:pPr>
              <a:defRPr sz="800" b="1" i="0" u="none" strike="noStrike" kern="1200" baseline="0">
                <a:solidFill>
                  <a:sysClr val="windowText" lastClr="000000"/>
                </a:solidFill>
                <a:latin typeface="+mn-lt"/>
                <a:ea typeface="+mn-ea"/>
                <a:cs typeface="+mn-cs"/>
              </a:defRPr>
            </a:pPr>
            <a:endParaRPr lang="en-US"/>
          </a:p>
        </c:txPr>
      </c:legendEntry>
      <c:legendEntry>
        <c:idx val="1"/>
        <c:txPr>
          <a:bodyPr rot="0" spcFirstLastPara="1" vertOverflow="ellipsis" vert="horz" wrap="square" anchor="ctr" anchorCtr="1"/>
          <a:lstStyle/>
          <a:p>
            <a:pPr>
              <a:defRPr sz="800" b="1" i="0" u="none" strike="noStrike" kern="1200" baseline="0">
                <a:solidFill>
                  <a:sysClr val="windowText" lastClr="000000"/>
                </a:solidFill>
                <a:latin typeface="+mn-lt"/>
                <a:ea typeface="+mn-ea"/>
                <a:cs typeface="+mn-cs"/>
              </a:defRPr>
            </a:pPr>
            <a:endParaRPr lang="en-US"/>
          </a:p>
        </c:txPr>
      </c:legendEntry>
      <c:layout>
        <c:manualLayout>
          <c:xMode val="edge"/>
          <c:yMode val="edge"/>
          <c:x val="0.70336634139990528"/>
          <c:y val="0.46738318028805964"/>
          <c:w val="0.16452103776158494"/>
          <c:h val="0.15337565183206725"/>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ZA" sz="1000" b="1">
                <a:solidFill>
                  <a:srgbClr val="001D39"/>
                </a:solidFill>
              </a:rPr>
              <a:t>Turnover by region</a:t>
            </a:r>
          </a:p>
        </c:rich>
      </c:tx>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spPr>
            <a:solidFill>
              <a:srgbClr val="001D39"/>
            </a:solidFill>
            <a:ln>
              <a:noFill/>
            </a:ln>
            <a:effectLst/>
          </c:spPr>
          <c:invertIfNegative val="0"/>
          <c:dLbls>
            <c:delete val="1"/>
          </c:dLbls>
          <c:cat>
            <c:strRef>
              <c:f>'Hiring and turnover'!$E$43:$J$43</c:f>
              <c:strCache>
                <c:ptCount val="6"/>
                <c:pt idx="0">
                  <c:v>Australia</c:v>
                </c:pt>
                <c:pt idx="1">
                  <c:v>South Africa</c:v>
                </c:pt>
                <c:pt idx="2">
                  <c:v>Corporate</c:v>
                </c:pt>
                <c:pt idx="3">
                  <c:v>Ghana</c:v>
                </c:pt>
                <c:pt idx="4">
                  <c:v>Peru</c:v>
                </c:pt>
                <c:pt idx="5">
                  <c:v>Chile</c:v>
                </c:pt>
              </c:strCache>
            </c:strRef>
          </c:cat>
          <c:val>
            <c:numRef>
              <c:f>'Hiring and turnover'!$E$53:$J$53</c:f>
              <c:numCache>
                <c:formatCode>0</c:formatCode>
                <c:ptCount val="6"/>
                <c:pt idx="0">
                  <c:v>255</c:v>
                </c:pt>
                <c:pt idx="1">
                  <c:v>131</c:v>
                </c:pt>
                <c:pt idx="2">
                  <c:v>11</c:v>
                </c:pt>
                <c:pt idx="3">
                  <c:v>10</c:v>
                </c:pt>
                <c:pt idx="4">
                  <c:v>22</c:v>
                </c:pt>
                <c:pt idx="5">
                  <c:v>30</c:v>
                </c:pt>
              </c:numCache>
            </c:numRef>
          </c:val>
          <c:extLst>
            <c:ext xmlns:c16="http://schemas.microsoft.com/office/drawing/2014/chart" uri="{C3380CC4-5D6E-409C-BE32-E72D297353CC}">
              <c16:uniqueId val="{00000000-CDE9-4F23-A279-204589CC0121}"/>
            </c:ext>
          </c:extLst>
        </c:ser>
        <c:dLbls>
          <c:dLblPos val="outEnd"/>
          <c:showLegendKey val="0"/>
          <c:showVal val="1"/>
          <c:showCatName val="0"/>
          <c:showSerName val="0"/>
          <c:showPercent val="0"/>
          <c:showBubbleSize val="0"/>
        </c:dLbls>
        <c:gapWidth val="182"/>
        <c:axId val="1807515232"/>
        <c:axId val="1807518592"/>
      </c:barChart>
      <c:catAx>
        <c:axId val="18075152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807518592"/>
        <c:crosses val="autoZero"/>
        <c:auto val="1"/>
        <c:lblAlgn val="ctr"/>
        <c:lblOffset val="100"/>
        <c:noMultiLvlLbl val="0"/>
      </c:catAx>
      <c:valAx>
        <c:axId val="1807518592"/>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80751523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rgbClr val="001D39"/>
                </a:solidFill>
                <a:latin typeface="+mn-lt"/>
                <a:ea typeface="+mn-ea"/>
                <a:cs typeface="+mn-cs"/>
              </a:defRPr>
            </a:pPr>
            <a:r>
              <a:rPr lang="en-ZA" sz="900" b="1">
                <a:solidFill>
                  <a:srgbClr val="001D39"/>
                </a:solidFill>
              </a:rPr>
              <a:t>By gender (number)</a:t>
            </a:r>
          </a:p>
        </c:rich>
      </c:tx>
      <c:layout>
        <c:manualLayout>
          <c:xMode val="edge"/>
          <c:yMode val="edge"/>
          <c:x val="4.0636994255497001E-2"/>
          <c:y val="3.6962970895638762E-2"/>
        </c:manualLayout>
      </c:layout>
      <c:overlay val="0"/>
      <c:spPr>
        <a:noFill/>
        <a:ln>
          <a:noFill/>
        </a:ln>
        <a:effectLst/>
      </c:spPr>
      <c:txPr>
        <a:bodyPr rot="0" spcFirstLastPara="1" vertOverflow="ellipsis" vert="horz" wrap="square" anchor="ctr" anchorCtr="1"/>
        <a:lstStyle/>
        <a:p>
          <a:pPr>
            <a:defRPr sz="900" b="1" i="0" u="none" strike="noStrike" kern="1200" spc="0" baseline="0">
              <a:solidFill>
                <a:srgbClr val="001D39"/>
              </a:solidFill>
              <a:latin typeface="+mn-lt"/>
              <a:ea typeface="+mn-ea"/>
              <a:cs typeface="+mn-cs"/>
            </a:defRPr>
          </a:pPr>
          <a:endParaRPr lang="en-US"/>
        </a:p>
      </c:txPr>
    </c:title>
    <c:autoTitleDeleted val="0"/>
    <c:plotArea>
      <c:layout/>
      <c:barChart>
        <c:barDir val="col"/>
        <c:grouping val="clustered"/>
        <c:varyColors val="0"/>
        <c:ser>
          <c:idx val="0"/>
          <c:order val="0"/>
          <c:tx>
            <c:strRef>
              <c:f>'Hiring and turnover'!$D$57</c:f>
              <c:strCache>
                <c:ptCount val="1"/>
                <c:pt idx="0">
                  <c:v>Male</c:v>
                </c:pt>
              </c:strCache>
            </c:strRef>
          </c:tx>
          <c:spPr>
            <a:solidFill>
              <a:srgbClr val="001D39"/>
            </a:solidFill>
            <a:ln>
              <a:noFill/>
            </a:ln>
            <a:effectLst/>
          </c:spPr>
          <c:invertIfNegative val="0"/>
          <c:cat>
            <c:numRef>
              <c:extLst>
                <c:ext xmlns:c15="http://schemas.microsoft.com/office/drawing/2012/chart" uri="{02D57815-91ED-43cb-92C2-25804820EDAC}">
                  <c15:fullRef>
                    <c15:sqref>'Hiring and turnover'!$E$56:$K$56</c15:sqref>
                  </c15:fullRef>
                </c:ext>
              </c:extLst>
              <c:f>'Hiring and turnover'!$E$56:$J$56</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turnover'!$E$57:$K$57</c15:sqref>
                  </c15:fullRef>
                </c:ext>
              </c:extLst>
              <c:f>'Hiring and turnover'!$E$57:$J$57</c:f>
              <c:numCache>
                <c:formatCode>#,##0;"-"#,##0;#,##0;_(@_)</c:formatCode>
                <c:ptCount val="6"/>
                <c:pt idx="0" formatCode="General">
                  <c:v>340</c:v>
                </c:pt>
                <c:pt idx="1">
                  <c:v>390</c:v>
                </c:pt>
                <c:pt idx="2">
                  <c:v>377</c:v>
                </c:pt>
                <c:pt idx="3">
                  <c:v>329</c:v>
                </c:pt>
                <c:pt idx="4">
                  <c:v>248</c:v>
                </c:pt>
                <c:pt idx="5">
                  <c:v>301</c:v>
                </c:pt>
              </c:numCache>
            </c:numRef>
          </c:val>
          <c:extLst>
            <c:ext xmlns:c16="http://schemas.microsoft.com/office/drawing/2014/chart" uri="{C3380CC4-5D6E-409C-BE32-E72D297353CC}">
              <c16:uniqueId val="{00000000-F80D-4F96-91CC-C71CF3E80EDB}"/>
            </c:ext>
          </c:extLst>
        </c:ser>
        <c:ser>
          <c:idx val="1"/>
          <c:order val="1"/>
          <c:tx>
            <c:strRef>
              <c:f>'Hiring and turnover'!$D$58</c:f>
              <c:strCache>
                <c:ptCount val="1"/>
                <c:pt idx="0">
                  <c:v>Female</c:v>
                </c:pt>
              </c:strCache>
            </c:strRef>
          </c:tx>
          <c:spPr>
            <a:solidFill>
              <a:srgbClr val="00B398"/>
            </a:solidFill>
            <a:ln>
              <a:noFill/>
            </a:ln>
            <a:effectLst/>
          </c:spPr>
          <c:invertIfNegative val="0"/>
          <c:cat>
            <c:numRef>
              <c:extLst>
                <c:ext xmlns:c15="http://schemas.microsoft.com/office/drawing/2012/chart" uri="{02D57815-91ED-43cb-92C2-25804820EDAC}">
                  <c15:fullRef>
                    <c15:sqref>'Hiring and turnover'!$E$56:$K$56</c15:sqref>
                  </c15:fullRef>
                </c:ext>
              </c:extLst>
              <c:f>'Hiring and turnover'!$E$56:$J$56</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turnover'!$E$58:$K$58</c15:sqref>
                  </c15:fullRef>
                </c:ext>
              </c:extLst>
              <c:f>'Hiring and turnover'!$E$58:$J$58</c:f>
              <c:numCache>
                <c:formatCode>#,##0;"-"#,##0;#,##0;_(@_)</c:formatCode>
                <c:ptCount val="6"/>
                <c:pt idx="0" formatCode="General">
                  <c:v>119</c:v>
                </c:pt>
                <c:pt idx="1">
                  <c:v>143</c:v>
                </c:pt>
                <c:pt idx="2">
                  <c:v>141</c:v>
                </c:pt>
                <c:pt idx="3">
                  <c:v>103</c:v>
                </c:pt>
                <c:pt idx="4">
                  <c:v>69</c:v>
                </c:pt>
                <c:pt idx="5">
                  <c:v>84</c:v>
                </c:pt>
              </c:numCache>
            </c:numRef>
          </c:val>
          <c:extLst>
            <c:ext xmlns:c16="http://schemas.microsoft.com/office/drawing/2014/chart" uri="{C3380CC4-5D6E-409C-BE32-E72D297353CC}">
              <c16:uniqueId val="{00000001-F80D-4F96-91CC-C71CF3E80EDB}"/>
            </c:ext>
          </c:extLst>
        </c:ser>
        <c:dLbls>
          <c:showLegendKey val="0"/>
          <c:showVal val="0"/>
          <c:showCatName val="0"/>
          <c:showSerName val="0"/>
          <c:showPercent val="0"/>
          <c:showBubbleSize val="0"/>
        </c:dLbls>
        <c:gapWidth val="219"/>
        <c:axId val="2058782240"/>
        <c:axId val="2058782720"/>
      </c:barChart>
      <c:catAx>
        <c:axId val="2058782240"/>
        <c:scaling>
          <c:orientation val="maxMin"/>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058782720"/>
        <c:crosses val="autoZero"/>
        <c:auto val="1"/>
        <c:lblAlgn val="ctr"/>
        <c:lblOffset val="100"/>
        <c:noMultiLvlLbl val="0"/>
      </c:catAx>
      <c:valAx>
        <c:axId val="2058782720"/>
        <c:scaling>
          <c:orientation val="minMax"/>
        </c:scaling>
        <c:delete val="0"/>
        <c:axPos val="l"/>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058782240"/>
        <c:crosses val="max"/>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rgbClr val="001D39"/>
                </a:solidFill>
                <a:latin typeface="+mn-lt"/>
                <a:ea typeface="+mn-ea"/>
                <a:cs typeface="+mn-cs"/>
              </a:defRPr>
            </a:pPr>
            <a:r>
              <a:rPr lang="en-ZA" sz="900" b="1">
                <a:solidFill>
                  <a:srgbClr val="001D39"/>
                </a:solidFill>
              </a:rPr>
              <a:t>By country (%)</a:t>
            </a:r>
          </a:p>
        </c:rich>
      </c:tx>
      <c:layout>
        <c:manualLayout>
          <c:xMode val="edge"/>
          <c:yMode val="edge"/>
          <c:x val="1.8151540383014132E-2"/>
          <c:y val="4.1724617524339362E-2"/>
        </c:manualLayout>
      </c:layout>
      <c:overlay val="0"/>
      <c:spPr>
        <a:noFill/>
        <a:ln>
          <a:noFill/>
        </a:ln>
        <a:effectLst/>
      </c:spPr>
      <c:txPr>
        <a:bodyPr rot="0" spcFirstLastPara="1" vertOverflow="ellipsis" vert="horz" wrap="square" anchor="ctr" anchorCtr="1"/>
        <a:lstStyle/>
        <a:p>
          <a:pPr>
            <a:defRPr sz="900" b="1" i="0" u="none" strike="noStrike" kern="1200" spc="0" baseline="0">
              <a:solidFill>
                <a:srgbClr val="001D39"/>
              </a:solidFill>
              <a:latin typeface="+mn-lt"/>
              <a:ea typeface="+mn-ea"/>
              <a:cs typeface="+mn-cs"/>
            </a:defRPr>
          </a:pPr>
          <a:endParaRPr lang="en-US"/>
        </a:p>
      </c:txPr>
    </c:title>
    <c:autoTitleDeleted val="0"/>
    <c:plotArea>
      <c:layout/>
      <c:barChart>
        <c:barDir val="bar"/>
        <c:grouping val="percentStacked"/>
        <c:varyColors val="0"/>
        <c:ser>
          <c:idx val="0"/>
          <c:order val="0"/>
          <c:tx>
            <c:strRef>
              <c:f>'Hiring and turnover'!$D$60</c:f>
              <c:strCache>
                <c:ptCount val="1"/>
                <c:pt idx="0">
                  <c:v>Australia</c:v>
                </c:pt>
              </c:strCache>
            </c:strRef>
          </c:tx>
          <c:spPr>
            <a:solidFill>
              <a:schemeClr val="accent1"/>
            </a:solidFill>
            <a:ln>
              <a:noFill/>
            </a:ln>
            <a:effectLst/>
          </c:spPr>
          <c:invertIfNegative val="0"/>
          <c:cat>
            <c:numRef>
              <c:extLst>
                <c:ext xmlns:c15="http://schemas.microsoft.com/office/drawing/2012/chart" uri="{02D57815-91ED-43cb-92C2-25804820EDAC}">
                  <c15:fullRef>
                    <c15:sqref>'Hiring and turnover'!$E$59:$K$59</c15:sqref>
                  </c15:fullRef>
                </c:ext>
              </c:extLst>
              <c:f>'Hiring and turnover'!$E$59:$J$59</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turnover'!$E$60:$K$60</c15:sqref>
                  </c15:fullRef>
                </c:ext>
              </c:extLst>
              <c:f>'Hiring and turnover'!$E$60:$J$60</c:f>
              <c:numCache>
                <c:formatCode>#,##0;"-"#,##0;#,##0;_(@_)</c:formatCode>
                <c:ptCount val="6"/>
                <c:pt idx="0" formatCode="General">
                  <c:v>255</c:v>
                </c:pt>
                <c:pt idx="1">
                  <c:v>282</c:v>
                </c:pt>
                <c:pt idx="2">
                  <c:v>303</c:v>
                </c:pt>
                <c:pt idx="3">
                  <c:v>303</c:v>
                </c:pt>
                <c:pt idx="4">
                  <c:v>201</c:v>
                </c:pt>
                <c:pt idx="5">
                  <c:v>256</c:v>
                </c:pt>
              </c:numCache>
            </c:numRef>
          </c:val>
          <c:extLst>
            <c:ext xmlns:c16="http://schemas.microsoft.com/office/drawing/2014/chart" uri="{C3380CC4-5D6E-409C-BE32-E72D297353CC}">
              <c16:uniqueId val="{00000000-412A-4065-A15D-71BD0F7E317B}"/>
            </c:ext>
          </c:extLst>
        </c:ser>
        <c:ser>
          <c:idx val="1"/>
          <c:order val="1"/>
          <c:tx>
            <c:strRef>
              <c:f>'Hiring and turnover'!$D$61</c:f>
              <c:strCache>
                <c:ptCount val="1"/>
                <c:pt idx="0">
                  <c:v>South Africa</c:v>
                </c:pt>
              </c:strCache>
            </c:strRef>
          </c:tx>
          <c:spPr>
            <a:solidFill>
              <a:srgbClr val="00B398"/>
            </a:solidFill>
            <a:ln cap="rnd">
              <a:noFill/>
            </a:ln>
            <a:effectLst/>
          </c:spPr>
          <c:invertIfNegative val="0"/>
          <c:cat>
            <c:numRef>
              <c:extLst>
                <c:ext xmlns:c15="http://schemas.microsoft.com/office/drawing/2012/chart" uri="{02D57815-91ED-43cb-92C2-25804820EDAC}">
                  <c15:fullRef>
                    <c15:sqref>'Hiring and turnover'!$E$59:$K$59</c15:sqref>
                  </c15:fullRef>
                </c:ext>
              </c:extLst>
              <c:f>'Hiring and turnover'!$E$59:$J$59</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turnover'!$E$61:$K$61</c15:sqref>
                  </c15:fullRef>
                </c:ext>
              </c:extLst>
              <c:f>'Hiring and turnover'!$E$61:$J$61</c:f>
              <c:numCache>
                <c:formatCode>#,##0;"-"#,##0;#,##0;_(@_)</c:formatCode>
                <c:ptCount val="6"/>
                <c:pt idx="0" formatCode="General">
                  <c:v>131</c:v>
                </c:pt>
                <c:pt idx="1">
                  <c:v>157</c:v>
                </c:pt>
                <c:pt idx="2">
                  <c:v>128</c:v>
                </c:pt>
                <c:pt idx="3">
                  <c:v>77</c:v>
                </c:pt>
                <c:pt idx="4">
                  <c:v>77</c:v>
                </c:pt>
                <c:pt idx="5">
                  <c:v>95</c:v>
                </c:pt>
              </c:numCache>
            </c:numRef>
          </c:val>
          <c:extLst>
            <c:ext xmlns:c16="http://schemas.microsoft.com/office/drawing/2014/chart" uri="{C3380CC4-5D6E-409C-BE32-E72D297353CC}">
              <c16:uniqueId val="{00000001-412A-4065-A15D-71BD0F7E317B}"/>
            </c:ext>
          </c:extLst>
        </c:ser>
        <c:ser>
          <c:idx val="2"/>
          <c:order val="2"/>
          <c:tx>
            <c:strRef>
              <c:f>'Hiring and turnover'!$D$62</c:f>
              <c:strCache>
                <c:ptCount val="1"/>
                <c:pt idx="0">
                  <c:v>Corporate office</c:v>
                </c:pt>
              </c:strCache>
            </c:strRef>
          </c:tx>
          <c:spPr>
            <a:solidFill>
              <a:srgbClr val="D8BC96"/>
            </a:solidFill>
            <a:ln cap="rnd">
              <a:noFill/>
            </a:ln>
            <a:effectLst/>
          </c:spPr>
          <c:invertIfNegative val="0"/>
          <c:cat>
            <c:numRef>
              <c:extLst>
                <c:ext xmlns:c15="http://schemas.microsoft.com/office/drawing/2012/chart" uri="{02D57815-91ED-43cb-92C2-25804820EDAC}">
                  <c15:fullRef>
                    <c15:sqref>'Hiring and turnover'!$E$59:$K$59</c15:sqref>
                  </c15:fullRef>
                </c:ext>
              </c:extLst>
              <c:f>'Hiring and turnover'!$E$59:$J$59</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turnover'!$E$62:$K$62</c15:sqref>
                  </c15:fullRef>
                </c:ext>
              </c:extLst>
              <c:f>'Hiring and turnover'!$E$62:$J$62</c:f>
              <c:numCache>
                <c:formatCode>#,##0;"-"#,##0;#,##0;_(@_)</c:formatCode>
                <c:ptCount val="6"/>
                <c:pt idx="0" formatCode="General">
                  <c:v>11</c:v>
                </c:pt>
                <c:pt idx="1">
                  <c:v>11</c:v>
                </c:pt>
                <c:pt idx="2">
                  <c:v>11</c:v>
                </c:pt>
                <c:pt idx="3">
                  <c:v>6</c:v>
                </c:pt>
                <c:pt idx="4">
                  <c:v>4</c:v>
                </c:pt>
                <c:pt idx="5">
                  <c:v>4</c:v>
                </c:pt>
              </c:numCache>
            </c:numRef>
          </c:val>
          <c:extLst>
            <c:ext xmlns:c16="http://schemas.microsoft.com/office/drawing/2014/chart" uri="{C3380CC4-5D6E-409C-BE32-E72D297353CC}">
              <c16:uniqueId val="{00000002-412A-4065-A15D-71BD0F7E317B}"/>
            </c:ext>
          </c:extLst>
        </c:ser>
        <c:ser>
          <c:idx val="3"/>
          <c:order val="3"/>
          <c:tx>
            <c:strRef>
              <c:f>'Hiring and turnover'!$D$63</c:f>
              <c:strCache>
                <c:ptCount val="1"/>
                <c:pt idx="0">
                  <c:v>Ghana</c:v>
                </c:pt>
              </c:strCache>
            </c:strRef>
          </c:tx>
          <c:spPr>
            <a:solidFill>
              <a:srgbClr val="7F7F7F"/>
            </a:solidFill>
            <a:ln>
              <a:noFill/>
            </a:ln>
            <a:effectLst/>
          </c:spPr>
          <c:invertIfNegative val="0"/>
          <c:cat>
            <c:numRef>
              <c:extLst>
                <c:ext xmlns:c15="http://schemas.microsoft.com/office/drawing/2012/chart" uri="{02D57815-91ED-43cb-92C2-25804820EDAC}">
                  <c15:fullRef>
                    <c15:sqref>'Hiring and turnover'!$E$59:$K$59</c15:sqref>
                  </c15:fullRef>
                </c:ext>
              </c:extLst>
              <c:f>'Hiring and turnover'!$E$59:$J$59</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turnover'!$E$63:$K$63</c15:sqref>
                  </c15:fullRef>
                </c:ext>
              </c:extLst>
              <c:f>'Hiring and turnover'!$E$63:$J$63</c:f>
              <c:numCache>
                <c:formatCode>#,##0;"-"#,##0;#,##0;_(@_)</c:formatCode>
                <c:ptCount val="6"/>
                <c:pt idx="0" formatCode="General">
                  <c:v>10</c:v>
                </c:pt>
                <c:pt idx="1">
                  <c:v>14</c:v>
                </c:pt>
                <c:pt idx="2">
                  <c:v>27</c:v>
                </c:pt>
                <c:pt idx="3">
                  <c:v>11</c:v>
                </c:pt>
                <c:pt idx="4">
                  <c:v>14</c:v>
                </c:pt>
                <c:pt idx="5">
                  <c:v>9</c:v>
                </c:pt>
              </c:numCache>
            </c:numRef>
          </c:val>
          <c:extLst>
            <c:ext xmlns:c16="http://schemas.microsoft.com/office/drawing/2014/chart" uri="{C3380CC4-5D6E-409C-BE32-E72D297353CC}">
              <c16:uniqueId val="{00000003-412A-4065-A15D-71BD0F7E317B}"/>
            </c:ext>
          </c:extLst>
        </c:ser>
        <c:ser>
          <c:idx val="4"/>
          <c:order val="4"/>
          <c:tx>
            <c:strRef>
              <c:f>'Hiring and turnover'!$D$64</c:f>
              <c:strCache>
                <c:ptCount val="1"/>
                <c:pt idx="0">
                  <c:v>Peru and Chile</c:v>
                </c:pt>
              </c:strCache>
            </c:strRef>
          </c:tx>
          <c:spPr>
            <a:solidFill>
              <a:srgbClr val="C8A064"/>
            </a:solidFill>
            <a:ln>
              <a:noFill/>
            </a:ln>
            <a:effectLst/>
          </c:spPr>
          <c:invertIfNegative val="0"/>
          <c:cat>
            <c:numRef>
              <c:extLst>
                <c:ext xmlns:c15="http://schemas.microsoft.com/office/drawing/2012/chart" uri="{02D57815-91ED-43cb-92C2-25804820EDAC}">
                  <c15:fullRef>
                    <c15:sqref>'Hiring and turnover'!$E$59:$K$59</c15:sqref>
                  </c15:fullRef>
                </c:ext>
              </c:extLst>
              <c:f>'Hiring and turnover'!$E$59:$J$59</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turnover'!$E$64:$K$64</c15:sqref>
                  </c15:fullRef>
                </c:ext>
              </c:extLst>
              <c:f>'Hiring and turnover'!$E$64:$J$64</c:f>
              <c:numCache>
                <c:formatCode>#,##0;"-"#,##0;#,##0;_(@_)</c:formatCode>
                <c:ptCount val="6"/>
                <c:pt idx="0" formatCode="General">
                  <c:v>52</c:v>
                </c:pt>
                <c:pt idx="1">
                  <c:v>69</c:v>
                </c:pt>
                <c:pt idx="2">
                  <c:v>49</c:v>
                </c:pt>
                <c:pt idx="3">
                  <c:v>35</c:v>
                </c:pt>
                <c:pt idx="4">
                  <c:v>21</c:v>
                </c:pt>
                <c:pt idx="5">
                  <c:v>21</c:v>
                </c:pt>
              </c:numCache>
            </c:numRef>
          </c:val>
          <c:extLst>
            <c:ext xmlns:c16="http://schemas.microsoft.com/office/drawing/2014/chart" uri="{C3380CC4-5D6E-409C-BE32-E72D297353CC}">
              <c16:uniqueId val="{00000004-412A-4065-A15D-71BD0F7E317B}"/>
            </c:ext>
          </c:extLst>
        </c:ser>
        <c:dLbls>
          <c:showLegendKey val="0"/>
          <c:showVal val="0"/>
          <c:showCatName val="0"/>
          <c:showSerName val="0"/>
          <c:showPercent val="0"/>
          <c:showBubbleSize val="0"/>
        </c:dLbls>
        <c:gapWidth val="219"/>
        <c:overlap val="100"/>
        <c:axId val="1996339776"/>
        <c:axId val="1996344096"/>
      </c:barChart>
      <c:catAx>
        <c:axId val="1996339776"/>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996344096"/>
        <c:crosses val="autoZero"/>
        <c:auto val="1"/>
        <c:lblAlgn val="ctr"/>
        <c:lblOffset val="100"/>
        <c:noMultiLvlLbl val="0"/>
      </c:catAx>
      <c:valAx>
        <c:axId val="1996344096"/>
        <c:scaling>
          <c:orientation val="minMax"/>
        </c:scaling>
        <c:delete val="1"/>
        <c:axPos val="t"/>
        <c:numFmt formatCode="0%" sourceLinked="0"/>
        <c:majorTickMark val="none"/>
        <c:minorTickMark val="none"/>
        <c:tickLblPos val="nextTo"/>
        <c:crossAx val="1996339776"/>
        <c:crosses val="autoZero"/>
        <c:crossBetween val="between"/>
      </c:valAx>
      <c:spPr>
        <a:noFill/>
        <a:ln>
          <a:noFill/>
        </a:ln>
        <a:effectLst/>
      </c:spPr>
    </c:plotArea>
    <c:legend>
      <c:legendPos val="b"/>
      <c:layout>
        <c:manualLayout>
          <c:xMode val="edge"/>
          <c:yMode val="edge"/>
          <c:x val="5.4444281192505217E-2"/>
          <c:y val="0.89357334717607673"/>
          <c:w val="0.89999986764135576"/>
          <c:h val="7.4686334286986206E-2"/>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ZA" sz="1000" b="1">
                <a:solidFill>
                  <a:srgbClr val="001D39"/>
                </a:solidFill>
              </a:rPr>
              <a:t>By age (%)</a:t>
            </a:r>
          </a:p>
        </c:rich>
      </c:tx>
      <c:layout>
        <c:manualLayout>
          <c:xMode val="edge"/>
          <c:yMode val="edge"/>
          <c:x val="2.0059796073251385E-2"/>
          <c:y val="3.8273061511508784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percentStacked"/>
        <c:varyColors val="0"/>
        <c:ser>
          <c:idx val="0"/>
          <c:order val="0"/>
          <c:tx>
            <c:strRef>
              <c:f>'Hiring and turnover'!$D$66</c:f>
              <c:strCache>
                <c:ptCount val="1"/>
                <c:pt idx="0">
                  <c:v>18 –29 years</c:v>
                </c:pt>
              </c:strCache>
            </c:strRef>
          </c:tx>
          <c:spPr>
            <a:solidFill>
              <a:srgbClr val="001D39"/>
            </a:solidFill>
            <a:ln>
              <a:noFill/>
            </a:ln>
            <a:effectLst/>
          </c:spPr>
          <c:invertIfNegative val="0"/>
          <c:cat>
            <c:numRef>
              <c:extLst>
                <c:ext xmlns:c15="http://schemas.microsoft.com/office/drawing/2012/chart" uri="{02D57815-91ED-43cb-92C2-25804820EDAC}">
                  <c15:fullRef>
                    <c15:sqref>'Hiring and turnover'!$E$65:$K$65</c15:sqref>
                  </c15:fullRef>
                </c:ext>
              </c:extLst>
              <c:f>'Hiring and turnover'!$E$65:$J$65</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turnover'!$E$66:$K$66</c15:sqref>
                  </c15:fullRef>
                </c:ext>
              </c:extLst>
              <c:f>'Hiring and turnover'!$E$66:$J$66</c:f>
              <c:numCache>
                <c:formatCode>#,##0;"-"#,##0;#,##0;_(@_)</c:formatCode>
                <c:ptCount val="6"/>
                <c:pt idx="0" formatCode="General">
                  <c:v>75</c:v>
                </c:pt>
                <c:pt idx="1">
                  <c:v>93</c:v>
                </c:pt>
                <c:pt idx="2">
                  <c:v>79</c:v>
                </c:pt>
                <c:pt idx="3">
                  <c:v>78</c:v>
                </c:pt>
                <c:pt idx="4">
                  <c:v>58</c:v>
                </c:pt>
                <c:pt idx="5">
                  <c:v>48</c:v>
                </c:pt>
              </c:numCache>
            </c:numRef>
          </c:val>
          <c:extLst>
            <c:ext xmlns:c16="http://schemas.microsoft.com/office/drawing/2014/chart" uri="{C3380CC4-5D6E-409C-BE32-E72D297353CC}">
              <c16:uniqueId val="{00000000-6CA9-441C-80C7-BDC1CE345069}"/>
            </c:ext>
          </c:extLst>
        </c:ser>
        <c:ser>
          <c:idx val="1"/>
          <c:order val="1"/>
          <c:tx>
            <c:strRef>
              <c:f>'Hiring and turnover'!$D$67</c:f>
              <c:strCache>
                <c:ptCount val="1"/>
                <c:pt idx="0">
                  <c:v>30 – 39 years</c:v>
                </c:pt>
              </c:strCache>
            </c:strRef>
          </c:tx>
          <c:spPr>
            <a:solidFill>
              <a:srgbClr val="00B398"/>
            </a:solidFill>
            <a:ln>
              <a:noFill/>
            </a:ln>
            <a:effectLst/>
          </c:spPr>
          <c:invertIfNegative val="0"/>
          <c:cat>
            <c:numRef>
              <c:extLst>
                <c:ext xmlns:c15="http://schemas.microsoft.com/office/drawing/2012/chart" uri="{02D57815-91ED-43cb-92C2-25804820EDAC}">
                  <c15:fullRef>
                    <c15:sqref>'Hiring and turnover'!$E$65:$K$65</c15:sqref>
                  </c15:fullRef>
                </c:ext>
              </c:extLst>
              <c:f>'Hiring and turnover'!$E$65:$J$65</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turnover'!$E$67:$K$67</c15:sqref>
                  </c15:fullRef>
                </c:ext>
              </c:extLst>
              <c:f>'Hiring and turnover'!$E$67:$J$67</c:f>
              <c:numCache>
                <c:formatCode>#,##0;"-"#,##0;#,##0;_(@_)</c:formatCode>
                <c:ptCount val="6"/>
                <c:pt idx="0" formatCode="General">
                  <c:v>154</c:v>
                </c:pt>
                <c:pt idx="1">
                  <c:v>192</c:v>
                </c:pt>
                <c:pt idx="2">
                  <c:v>189</c:v>
                </c:pt>
                <c:pt idx="3">
                  <c:v>148</c:v>
                </c:pt>
                <c:pt idx="4">
                  <c:v>117</c:v>
                </c:pt>
                <c:pt idx="5">
                  <c:v>148</c:v>
                </c:pt>
              </c:numCache>
            </c:numRef>
          </c:val>
          <c:extLst>
            <c:ext xmlns:c16="http://schemas.microsoft.com/office/drawing/2014/chart" uri="{C3380CC4-5D6E-409C-BE32-E72D297353CC}">
              <c16:uniqueId val="{00000001-6CA9-441C-80C7-BDC1CE345069}"/>
            </c:ext>
          </c:extLst>
        </c:ser>
        <c:ser>
          <c:idx val="2"/>
          <c:order val="2"/>
          <c:tx>
            <c:strRef>
              <c:f>'Hiring and turnover'!$D$68</c:f>
              <c:strCache>
                <c:ptCount val="1"/>
                <c:pt idx="0">
                  <c:v>40 – 49 years</c:v>
                </c:pt>
              </c:strCache>
            </c:strRef>
          </c:tx>
          <c:spPr>
            <a:solidFill>
              <a:srgbClr val="D8BC96"/>
            </a:solidFill>
            <a:ln>
              <a:noFill/>
            </a:ln>
            <a:effectLst/>
          </c:spPr>
          <c:invertIfNegative val="0"/>
          <c:cat>
            <c:numRef>
              <c:extLst>
                <c:ext xmlns:c15="http://schemas.microsoft.com/office/drawing/2012/chart" uri="{02D57815-91ED-43cb-92C2-25804820EDAC}">
                  <c15:fullRef>
                    <c15:sqref>'Hiring and turnover'!$E$65:$K$65</c15:sqref>
                  </c15:fullRef>
                </c:ext>
              </c:extLst>
              <c:f>'Hiring and turnover'!$E$65:$J$65</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turnover'!$E$68:$K$68</c15:sqref>
                  </c15:fullRef>
                </c:ext>
              </c:extLst>
              <c:f>'Hiring and turnover'!$E$68:$J$68</c:f>
              <c:numCache>
                <c:formatCode>#,##0;"-"#,##0;#,##0;_(@_)</c:formatCode>
                <c:ptCount val="6"/>
                <c:pt idx="0" formatCode="General">
                  <c:v>123</c:v>
                </c:pt>
                <c:pt idx="1">
                  <c:v>141</c:v>
                </c:pt>
                <c:pt idx="2">
                  <c:v>121</c:v>
                </c:pt>
                <c:pt idx="3">
                  <c:v>110</c:v>
                </c:pt>
                <c:pt idx="4">
                  <c:v>81</c:v>
                </c:pt>
                <c:pt idx="5">
                  <c:v>112</c:v>
                </c:pt>
              </c:numCache>
            </c:numRef>
          </c:val>
          <c:extLst>
            <c:ext xmlns:c16="http://schemas.microsoft.com/office/drawing/2014/chart" uri="{C3380CC4-5D6E-409C-BE32-E72D297353CC}">
              <c16:uniqueId val="{00000002-6CA9-441C-80C7-BDC1CE345069}"/>
            </c:ext>
          </c:extLst>
        </c:ser>
        <c:ser>
          <c:idx val="3"/>
          <c:order val="3"/>
          <c:tx>
            <c:strRef>
              <c:f>'Hiring and turnover'!$D$69</c:f>
              <c:strCache>
                <c:ptCount val="1"/>
                <c:pt idx="0">
                  <c:v>50 – 59 years</c:v>
                </c:pt>
              </c:strCache>
            </c:strRef>
          </c:tx>
          <c:spPr>
            <a:solidFill>
              <a:srgbClr val="7F7F7F"/>
            </a:solidFill>
            <a:ln>
              <a:noFill/>
            </a:ln>
            <a:effectLst/>
          </c:spPr>
          <c:invertIfNegative val="0"/>
          <c:cat>
            <c:numRef>
              <c:extLst>
                <c:ext xmlns:c15="http://schemas.microsoft.com/office/drawing/2012/chart" uri="{02D57815-91ED-43cb-92C2-25804820EDAC}">
                  <c15:fullRef>
                    <c15:sqref>'Hiring and turnover'!$E$65:$K$65</c15:sqref>
                  </c15:fullRef>
                </c:ext>
              </c:extLst>
              <c:f>'Hiring and turnover'!$E$65:$J$65</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turnover'!$E$69:$K$69</c15:sqref>
                  </c15:fullRef>
                </c:ext>
              </c:extLst>
              <c:f>'Hiring and turnover'!$E$69:$J$69</c:f>
              <c:numCache>
                <c:formatCode>#,##0;"-"#,##0;#,##0;_(@_)</c:formatCode>
                <c:ptCount val="6"/>
                <c:pt idx="0" formatCode="General">
                  <c:v>56</c:v>
                </c:pt>
                <c:pt idx="1">
                  <c:v>57</c:v>
                </c:pt>
                <c:pt idx="2">
                  <c:v>74</c:v>
                </c:pt>
                <c:pt idx="3">
                  <c:v>61</c:v>
                </c:pt>
                <c:pt idx="4">
                  <c:v>32</c:v>
                </c:pt>
                <c:pt idx="5">
                  <c:v>53</c:v>
                </c:pt>
              </c:numCache>
            </c:numRef>
          </c:val>
          <c:extLst>
            <c:ext xmlns:c16="http://schemas.microsoft.com/office/drawing/2014/chart" uri="{C3380CC4-5D6E-409C-BE32-E72D297353CC}">
              <c16:uniqueId val="{00000003-6CA9-441C-80C7-BDC1CE345069}"/>
            </c:ext>
          </c:extLst>
        </c:ser>
        <c:ser>
          <c:idx val="4"/>
          <c:order val="4"/>
          <c:tx>
            <c:strRef>
              <c:f>'Hiring and turnover'!$D$70</c:f>
              <c:strCache>
                <c:ptCount val="1"/>
                <c:pt idx="0">
                  <c:v>60 plus</c:v>
                </c:pt>
              </c:strCache>
            </c:strRef>
          </c:tx>
          <c:spPr>
            <a:solidFill>
              <a:srgbClr val="C8A064"/>
            </a:solidFill>
            <a:ln>
              <a:noFill/>
            </a:ln>
            <a:effectLst/>
          </c:spPr>
          <c:invertIfNegative val="0"/>
          <c:cat>
            <c:numRef>
              <c:extLst>
                <c:ext xmlns:c15="http://schemas.microsoft.com/office/drawing/2012/chart" uri="{02D57815-91ED-43cb-92C2-25804820EDAC}">
                  <c15:fullRef>
                    <c15:sqref>'Hiring and turnover'!$E$65:$K$65</c15:sqref>
                  </c15:fullRef>
                </c:ext>
              </c:extLst>
              <c:f>'Hiring and turnover'!$E$65:$J$65</c:f>
              <c:numCache>
                <c:formatCode>General</c:formatCode>
                <c:ptCount val="6"/>
                <c:pt idx="0">
                  <c:v>2024</c:v>
                </c:pt>
                <c:pt idx="1">
                  <c:v>2023</c:v>
                </c:pt>
                <c:pt idx="2">
                  <c:v>2022</c:v>
                </c:pt>
                <c:pt idx="3">
                  <c:v>2021</c:v>
                </c:pt>
                <c:pt idx="4">
                  <c:v>2020</c:v>
                </c:pt>
                <c:pt idx="5">
                  <c:v>2019</c:v>
                </c:pt>
              </c:numCache>
            </c:numRef>
          </c:cat>
          <c:val>
            <c:numRef>
              <c:extLst>
                <c:ext xmlns:c15="http://schemas.microsoft.com/office/drawing/2012/chart" uri="{02D57815-91ED-43cb-92C2-25804820EDAC}">
                  <c15:fullRef>
                    <c15:sqref>'Hiring and turnover'!$E$70:$K$70</c15:sqref>
                  </c15:fullRef>
                </c:ext>
              </c:extLst>
              <c:f>'Hiring and turnover'!$E$70:$J$70</c:f>
              <c:numCache>
                <c:formatCode>#,##0;"-"#,##0;#,##0;_(@_)</c:formatCode>
                <c:ptCount val="6"/>
                <c:pt idx="0" formatCode="General">
                  <c:v>51</c:v>
                </c:pt>
                <c:pt idx="1">
                  <c:v>50</c:v>
                </c:pt>
                <c:pt idx="2">
                  <c:v>55</c:v>
                </c:pt>
                <c:pt idx="3">
                  <c:v>35</c:v>
                </c:pt>
                <c:pt idx="4">
                  <c:v>29</c:v>
                </c:pt>
                <c:pt idx="5">
                  <c:v>24</c:v>
                </c:pt>
              </c:numCache>
            </c:numRef>
          </c:val>
          <c:extLst>
            <c:ext xmlns:c16="http://schemas.microsoft.com/office/drawing/2014/chart" uri="{C3380CC4-5D6E-409C-BE32-E72D297353CC}">
              <c16:uniqueId val="{00000004-6CA9-441C-80C7-BDC1CE345069}"/>
            </c:ext>
          </c:extLst>
        </c:ser>
        <c:dLbls>
          <c:showLegendKey val="0"/>
          <c:showVal val="0"/>
          <c:showCatName val="0"/>
          <c:showSerName val="0"/>
          <c:showPercent val="0"/>
          <c:showBubbleSize val="0"/>
        </c:dLbls>
        <c:gapWidth val="150"/>
        <c:overlap val="100"/>
        <c:axId val="2038876512"/>
        <c:axId val="2038878432"/>
      </c:barChart>
      <c:catAx>
        <c:axId val="2038876512"/>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038878432"/>
        <c:crosses val="autoZero"/>
        <c:auto val="1"/>
        <c:lblAlgn val="ctr"/>
        <c:lblOffset val="100"/>
        <c:noMultiLvlLbl val="0"/>
      </c:catAx>
      <c:valAx>
        <c:axId val="2038878432"/>
        <c:scaling>
          <c:orientation val="minMax"/>
        </c:scaling>
        <c:delete val="1"/>
        <c:axPos val="t"/>
        <c:numFmt formatCode="0%" sourceLinked="1"/>
        <c:majorTickMark val="none"/>
        <c:minorTickMark val="none"/>
        <c:tickLblPos val="nextTo"/>
        <c:crossAx val="20388765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Country spend per employee (%)</a:t>
            </a:r>
          </a:p>
        </c:rich>
      </c:tx>
      <c:layout>
        <c:manualLayout>
          <c:xMode val="edge"/>
          <c:yMode val="edge"/>
          <c:x val="0.16017901608452786"/>
          <c:y val="5.6968337455581004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tx>
            <c:strRef>
              <c:f>'Training '!$G$31</c:f>
              <c:strCache>
                <c:ptCount val="1"/>
                <c:pt idx="0">
                  <c:v>Spend per employee (US$)</c:v>
                </c:pt>
              </c:strCache>
            </c:strRef>
          </c:tx>
          <c:dPt>
            <c:idx val="0"/>
            <c:bubble3D val="0"/>
            <c:spPr>
              <a:solidFill>
                <a:srgbClr val="001D39"/>
              </a:solidFill>
              <a:ln>
                <a:noFill/>
              </a:ln>
              <a:effectLst>
                <a:outerShdw blurRad="254000" sx="102000" sy="102000" algn="ctr" rotWithShape="0">
                  <a:srgbClr val="001D39">
                    <a:alpha val="20000"/>
                  </a:srgbClr>
                </a:outerShdw>
              </a:effectLst>
            </c:spPr>
            <c:extLst>
              <c:ext xmlns:c16="http://schemas.microsoft.com/office/drawing/2014/chart" uri="{C3380CC4-5D6E-409C-BE32-E72D297353CC}">
                <c16:uniqueId val="{00000001-D602-4CD3-B673-B49AE4F1FD8F}"/>
              </c:ext>
            </c:extLst>
          </c:dPt>
          <c:dPt>
            <c:idx val="1"/>
            <c:bubble3D val="0"/>
            <c:spPr>
              <a:solidFill>
                <a:srgbClr val="7F7F7F"/>
              </a:solidFill>
              <a:ln>
                <a:noFill/>
              </a:ln>
              <a:effectLst>
                <a:outerShdw blurRad="254000" sx="102000" sy="102000" algn="ctr" rotWithShape="0">
                  <a:srgbClr val="00B398">
                    <a:alpha val="20000"/>
                  </a:srgbClr>
                </a:outerShdw>
              </a:effectLst>
            </c:spPr>
            <c:extLst>
              <c:ext xmlns:c16="http://schemas.microsoft.com/office/drawing/2014/chart" uri="{C3380CC4-5D6E-409C-BE32-E72D297353CC}">
                <c16:uniqueId val="{00000002-D602-4CD3-B673-B49AE4F1FD8F}"/>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D602-4CD3-B673-B49AE4F1FD8F}"/>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D602-4CD3-B673-B49AE4F1FD8F}"/>
              </c:ext>
            </c:extLst>
          </c:dPt>
          <c:dPt>
            <c:idx val="4"/>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D602-4CD3-B673-B49AE4F1FD8F}"/>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'Training '!$D$32:$D$36</c:f>
              <c:strCache>
                <c:ptCount val="5"/>
                <c:pt idx="0">
                  <c:v>Australia</c:v>
                </c:pt>
                <c:pt idx="1">
                  <c:v>South Africa</c:v>
                </c:pt>
                <c:pt idx="2">
                  <c:v>Corporate</c:v>
                </c:pt>
                <c:pt idx="3">
                  <c:v>Ghana</c:v>
                </c:pt>
                <c:pt idx="4">
                  <c:v>Peru and Chile</c:v>
                </c:pt>
              </c:strCache>
            </c:strRef>
          </c:cat>
          <c:val>
            <c:numRef>
              <c:f>'Training '!$G$32:$G$36</c:f>
              <c:numCache>
                <c:formatCode>#,##0</c:formatCode>
                <c:ptCount val="5"/>
                <c:pt idx="0">
                  <c:v>1634.4329548989112</c:v>
                </c:pt>
                <c:pt idx="1">
                  <c:v>2238.1068006123232</c:v>
                </c:pt>
                <c:pt idx="2">
                  <c:v>10327.534744525548</c:v>
                </c:pt>
                <c:pt idx="3">
                  <c:v>1606.7595984455957</c:v>
                </c:pt>
                <c:pt idx="4">
                  <c:v>674.17391832229578</c:v>
                </c:pt>
              </c:numCache>
            </c:numRef>
          </c:val>
          <c:extLst>
            <c:ext xmlns:c16="http://schemas.microsoft.com/office/drawing/2014/chart" uri="{C3380CC4-5D6E-409C-BE32-E72D297353CC}">
              <c16:uniqueId val="{00000000-D602-4CD3-B673-B49AE4F1FD8F}"/>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78241804851328234"/>
          <c:y val="0.35131925919567047"/>
          <c:w val="0.19409862324423377"/>
          <c:h val="0.36292140651720939"/>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Training and development by gender (%)</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2312-4501-82EA-1035E35F07C0}"/>
              </c:ext>
            </c:extLst>
          </c:dPt>
          <c:dPt>
            <c:idx val="1"/>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2312-4501-82EA-1035E35F07C0}"/>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'Training '!$D$41:$D$42</c:f>
              <c:strCache>
                <c:ptCount val="2"/>
                <c:pt idx="0">
                  <c:v>Female</c:v>
                </c:pt>
                <c:pt idx="1">
                  <c:v>Male</c:v>
                </c:pt>
              </c:strCache>
            </c:strRef>
          </c:cat>
          <c:val>
            <c:numRef>
              <c:f>'Training '!$E$41:$E$42</c:f>
              <c:numCache>
                <c:formatCode>_(* #,##0_);_(* \(#,##0\);_(* "-"??_);_(@_)</c:formatCode>
                <c:ptCount val="2"/>
                <c:pt idx="0">
                  <c:v>17275</c:v>
                </c:pt>
                <c:pt idx="1">
                  <c:v>74709</c:v>
                </c:pt>
              </c:numCache>
            </c:numRef>
          </c:val>
          <c:extLst>
            <c:ext xmlns:c16="http://schemas.microsoft.com/office/drawing/2014/chart" uri="{C3380CC4-5D6E-409C-BE32-E72D297353CC}">
              <c16:uniqueId val="{00000000-2312-4501-82EA-1035E35F07C0}"/>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72504378605235231"/>
          <c:y val="0.41150086345700504"/>
          <c:w val="0.22730243292237631"/>
          <c:h val="0.144565839304689"/>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a:t>Spend per employee (US$)</a:t>
            </a:r>
          </a:p>
        </c:rich>
      </c:tx>
      <c:layout>
        <c:manualLayout>
          <c:xMode val="edge"/>
          <c:yMode val="edge"/>
          <c:x val="6.2013571527489264E-2"/>
          <c:y val="3.7011334721258386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tx>
            <c:strRef>
              <c:f>'Training '!$D$23</c:f>
              <c:strCache>
                <c:ptCount val="1"/>
                <c:pt idx="0">
                  <c:v>Spend per employee (US$)</c:v>
                </c:pt>
              </c:strCache>
            </c:strRef>
          </c:tx>
          <c:spPr>
            <a:solidFill>
              <a:srgbClr val="001D39"/>
            </a:solidFill>
            <a:ln>
              <a:noFill/>
            </a:ln>
            <a:effectLst/>
          </c:spPr>
          <c:invertIfNegative val="0"/>
          <c:cat>
            <c:numRef>
              <c:f>'Training '!$E$20:$I$20</c:f>
              <c:numCache>
                <c:formatCode>General</c:formatCode>
                <c:ptCount val="5"/>
                <c:pt idx="0">
                  <c:v>2024</c:v>
                </c:pt>
                <c:pt idx="1">
                  <c:v>2023</c:v>
                </c:pt>
                <c:pt idx="2">
                  <c:v>2022</c:v>
                </c:pt>
                <c:pt idx="3">
                  <c:v>2021</c:v>
                </c:pt>
                <c:pt idx="4">
                  <c:v>2020</c:v>
                </c:pt>
              </c:numCache>
            </c:numRef>
          </c:cat>
          <c:val>
            <c:numRef>
              <c:f>'Training '!$E$23:$I$23</c:f>
              <c:numCache>
                <c:formatCode>_(* #,##0_);_(* \(#,##0\);_(* "-"??_);_(@_)</c:formatCode>
                <c:ptCount val="5"/>
                <c:pt idx="0">
                  <c:v>1929.7</c:v>
                </c:pt>
                <c:pt idx="1">
                  <c:v>1400</c:v>
                </c:pt>
                <c:pt idx="2">
                  <c:v>1410.98</c:v>
                </c:pt>
                <c:pt idx="3">
                  <c:v>1397</c:v>
                </c:pt>
                <c:pt idx="4">
                  <c:v>1211</c:v>
                </c:pt>
              </c:numCache>
            </c:numRef>
          </c:val>
          <c:extLst>
            <c:ext xmlns:c16="http://schemas.microsoft.com/office/drawing/2014/chart" uri="{C3380CC4-5D6E-409C-BE32-E72D297353CC}">
              <c16:uniqueId val="{00000000-641F-4464-9DCC-30F746C26309}"/>
            </c:ext>
          </c:extLst>
        </c:ser>
        <c:dLbls>
          <c:showLegendKey val="0"/>
          <c:showVal val="0"/>
          <c:showCatName val="0"/>
          <c:showSerName val="0"/>
          <c:showPercent val="0"/>
          <c:showBubbleSize val="0"/>
        </c:dLbls>
        <c:gapWidth val="182"/>
        <c:axId val="1637843712"/>
        <c:axId val="1637841312"/>
      </c:barChart>
      <c:catAx>
        <c:axId val="163784371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637841312"/>
        <c:crosses val="autoZero"/>
        <c:auto val="1"/>
        <c:lblAlgn val="ctr"/>
        <c:lblOffset val="100"/>
        <c:noMultiLvlLbl val="0"/>
      </c:catAx>
      <c:valAx>
        <c:axId val="1637841312"/>
        <c:scaling>
          <c:orientation val="minMax"/>
        </c:scaling>
        <c:delete val="0"/>
        <c:axPos val="b"/>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63784371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Host community value created by country</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DBF1-4C38-971F-CF114812678C}"/>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DBF1-4C38-971F-CF114812678C}"/>
              </c:ext>
            </c:extLst>
          </c:dPt>
          <c:dPt>
            <c:idx val="2"/>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DBF1-4C38-971F-CF114812678C}"/>
              </c:ext>
            </c:extLst>
          </c:dPt>
          <c:dPt>
            <c:idx val="3"/>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DBF1-4C38-971F-CF114812678C}"/>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'Host community value creation'!$D$12:$D$15</c:f>
              <c:strCache>
                <c:ptCount val="4"/>
                <c:pt idx="0">
                  <c:v>Australia</c:v>
                </c:pt>
                <c:pt idx="1">
                  <c:v>South Africa</c:v>
                </c:pt>
                <c:pt idx="2">
                  <c:v>Ghana</c:v>
                </c:pt>
                <c:pt idx="3">
                  <c:v>Peru</c:v>
                </c:pt>
              </c:strCache>
            </c:strRef>
          </c:cat>
          <c:val>
            <c:numRef>
              <c:f>'Host community value creation'!$E$12:$E$15</c:f>
              <c:numCache>
                <c:formatCode>_(* #,##0_);_(* \(#,##0\);_(* "-"??_);_(@_)</c:formatCode>
                <c:ptCount val="4"/>
                <c:pt idx="0">
                  <c:v>439.56</c:v>
                </c:pt>
                <c:pt idx="1">
                  <c:v>151</c:v>
                </c:pt>
                <c:pt idx="2">
                  <c:v>647</c:v>
                </c:pt>
                <c:pt idx="3" formatCode="0">
                  <c:v>37</c:v>
                </c:pt>
              </c:numCache>
            </c:numRef>
          </c:val>
          <c:extLst>
            <c:ext xmlns:c16="http://schemas.microsoft.com/office/drawing/2014/chart" uri="{C3380CC4-5D6E-409C-BE32-E72D297353CC}">
              <c16:uniqueId val="{00000008-DBF1-4C38-971F-CF114812678C}"/>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n-US"/>
        </a:p>
      </c:txPr>
    </c:legend>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 Host community¹ of total workforce²</a:t>
            </a:r>
          </a:p>
        </c:rich>
      </c:tx>
      <c:layout>
        <c:manualLayout>
          <c:xMode val="edge"/>
          <c:yMode val="edge"/>
          <c:x val="8.588513419552217E-2"/>
          <c:y val="3.6960036960036961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clustered"/>
        <c:varyColors val="0"/>
        <c:ser>
          <c:idx val="0"/>
          <c:order val="0"/>
          <c:spPr>
            <a:solidFill>
              <a:srgbClr val="001D39"/>
            </a:solidFill>
            <a:ln>
              <a:noFill/>
            </a:ln>
            <a:effectLst/>
          </c:spPr>
          <c:invertIfNegative val="0"/>
          <c:cat>
            <c:strRef>
              <c:f>'Host community employment'!$D$19:$D$22</c:f>
              <c:strCache>
                <c:ptCount val="4"/>
                <c:pt idx="0">
                  <c:v>Australia</c:v>
                </c:pt>
                <c:pt idx="1">
                  <c:v>South Africa</c:v>
                </c:pt>
                <c:pt idx="2">
                  <c:v>Ghana</c:v>
                </c:pt>
                <c:pt idx="3">
                  <c:v>Peru</c:v>
                </c:pt>
              </c:strCache>
            </c:strRef>
          </c:cat>
          <c:val>
            <c:numRef>
              <c:f>'Host community employment'!$E$19:$E$22</c:f>
              <c:numCache>
                <c:formatCode>0%</c:formatCode>
                <c:ptCount val="4"/>
                <c:pt idx="0">
                  <c:v>0.13589999999999999</c:v>
                </c:pt>
                <c:pt idx="1">
                  <c:v>0.63009999999999999</c:v>
                </c:pt>
                <c:pt idx="2">
                  <c:v>0.71909999999999996</c:v>
                </c:pt>
                <c:pt idx="3">
                  <c:v>0.33979999999999999</c:v>
                </c:pt>
              </c:numCache>
            </c:numRef>
          </c:val>
          <c:extLst>
            <c:ext xmlns:c16="http://schemas.microsoft.com/office/drawing/2014/chart" uri="{C3380CC4-5D6E-409C-BE32-E72D297353CC}">
              <c16:uniqueId val="{00000000-0F78-4D25-B16C-2DD2C55FC91A}"/>
            </c:ext>
          </c:extLst>
        </c:ser>
        <c:dLbls>
          <c:showLegendKey val="0"/>
          <c:showVal val="0"/>
          <c:showCatName val="0"/>
          <c:showSerName val="0"/>
          <c:showPercent val="0"/>
          <c:showBubbleSize val="0"/>
        </c:dLbls>
        <c:gapWidth val="182"/>
        <c:axId val="346627792"/>
        <c:axId val="346621072"/>
      </c:barChart>
      <c:catAx>
        <c:axId val="3466277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346621072"/>
        <c:crosses val="autoZero"/>
        <c:auto val="1"/>
        <c:lblAlgn val="ctr"/>
        <c:lblOffset val="100"/>
        <c:noMultiLvlLbl val="0"/>
      </c:catAx>
      <c:valAx>
        <c:axId val="346621072"/>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34662779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Host community jobs in the mine value chain</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1FB9-48BC-80A8-FB921BDB0466}"/>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1FB9-48BC-80A8-FB921BDB0466}"/>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1FB9-48BC-80A8-FB921BDB0466}"/>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1FB9-48BC-80A8-FB921BDB0466}"/>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'Host community employment'!$D$57:$D$60</c:f>
              <c:strCache>
                <c:ptCount val="4"/>
                <c:pt idx="0">
                  <c:v>Australia</c:v>
                </c:pt>
                <c:pt idx="1">
                  <c:v>South Africa</c:v>
                </c:pt>
                <c:pt idx="2">
                  <c:v>Ghana</c:v>
                </c:pt>
                <c:pt idx="3">
                  <c:v>Peru</c:v>
                </c:pt>
              </c:strCache>
            </c:strRef>
          </c:cat>
          <c:val>
            <c:numRef>
              <c:f>'Host community employment'!$I$57:$I$60</c:f>
              <c:numCache>
                <c:formatCode>#,##0</c:formatCode>
                <c:ptCount val="4"/>
                <c:pt idx="0">
                  <c:v>546</c:v>
                </c:pt>
                <c:pt idx="1">
                  <c:v>3806.77</c:v>
                </c:pt>
                <c:pt idx="2">
                  <c:v>5693.83</c:v>
                </c:pt>
                <c:pt idx="3">
                  <c:v>970.42</c:v>
                </c:pt>
              </c:numCache>
            </c:numRef>
          </c:val>
          <c:extLst>
            <c:ext xmlns:c16="http://schemas.microsoft.com/office/drawing/2014/chart" uri="{C3380CC4-5D6E-409C-BE32-E72D297353CC}">
              <c16:uniqueId val="{00000000-1FB9-48BC-80A8-FB921BDB0466}"/>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3924306787184404"/>
          <c:y val="0.36687892237642183"/>
          <c:w val="0.20694462219681195"/>
          <c:h val="0.35212404818334697"/>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00" b="1" i="0" u="none" strike="noStrike" kern="1200" spc="0" baseline="0">
                <a:solidFill>
                  <a:srgbClr val="001D39"/>
                </a:solidFill>
                <a:latin typeface="+mn-lt"/>
                <a:ea typeface="+mn-ea"/>
                <a:cs typeface="+mn-cs"/>
              </a:defRPr>
            </a:pPr>
            <a:r>
              <a:rPr lang="en-ZA" sz="1000" b="1">
                <a:solidFill>
                  <a:srgbClr val="001D39"/>
                </a:solidFill>
              </a:rPr>
              <a:t>HDSA spend South Africa (black economic empowerment entities) </a:t>
            </a:r>
          </a:p>
        </c:rich>
      </c:tx>
      <c:layout>
        <c:manualLayout>
          <c:xMode val="edge"/>
          <c:yMode val="edge"/>
          <c:x val="1.2472222222222223E-2"/>
          <c:y val="3.2317498459542467E-2"/>
        </c:manualLayout>
      </c:layout>
      <c:overlay val="0"/>
      <c:spPr>
        <a:noFill/>
        <a:ln>
          <a:noFill/>
        </a:ln>
        <a:effectLst/>
      </c:spPr>
      <c:txPr>
        <a:bodyPr rot="0" spcFirstLastPara="1" vertOverflow="ellipsis" vert="horz" wrap="square" anchor="ctr" anchorCtr="1"/>
        <a:lstStyle/>
        <a:p>
          <a:pPr algn="l">
            <a:defRPr sz="1000" b="1" i="0" u="none" strike="noStrike" kern="1200" spc="0" baseline="0">
              <a:solidFill>
                <a:srgbClr val="001D39"/>
              </a:solidFill>
              <a:latin typeface="+mn-lt"/>
              <a:ea typeface="+mn-ea"/>
              <a:cs typeface="+mn-cs"/>
            </a:defRPr>
          </a:pPr>
          <a:endParaRPr lang="en-US"/>
        </a:p>
      </c:txPr>
    </c:title>
    <c:autoTitleDeleted val="0"/>
    <c:plotArea>
      <c:layout/>
      <c:barChart>
        <c:barDir val="col"/>
        <c:grouping val="clustered"/>
        <c:varyColors val="0"/>
        <c:ser>
          <c:idx val="1"/>
          <c:order val="0"/>
          <c:tx>
            <c:strRef>
              <c:f>'Host community procurement'!$E$109</c:f>
              <c:strCache>
                <c:ptCount val="1"/>
                <c:pt idx="0">
                  <c:v>US$m</c:v>
                </c:pt>
              </c:strCache>
            </c:strRef>
          </c:tx>
          <c:spPr>
            <a:solidFill>
              <a:srgbClr val="001D39"/>
            </a:solidFill>
            <a:ln>
              <a:noFill/>
            </a:ln>
            <a:effectLst/>
          </c:spPr>
          <c:invertIfNegative val="0"/>
          <c:cat>
            <c:numRef>
              <c:f>'Host community procurement'!$D$110:$D$116</c:f>
              <c:numCache>
                <c:formatCode>#0;"-"#0;#0;_(@_)</c:formatCode>
                <c:ptCount val="7"/>
                <c:pt idx="0">
                  <c:v>2018</c:v>
                </c:pt>
                <c:pt idx="1">
                  <c:v>2019</c:v>
                </c:pt>
                <c:pt idx="2">
                  <c:v>2020</c:v>
                </c:pt>
                <c:pt idx="3">
                  <c:v>2021</c:v>
                </c:pt>
                <c:pt idx="4">
                  <c:v>2022</c:v>
                </c:pt>
                <c:pt idx="5">
                  <c:v>2023</c:v>
                </c:pt>
                <c:pt idx="6">
                  <c:v>2024</c:v>
                </c:pt>
              </c:numCache>
            </c:numRef>
          </c:cat>
          <c:val>
            <c:numRef>
              <c:f>'Host community procurement'!$E$110:$E$116</c:f>
              <c:numCache>
                <c:formatCode>#0;"-"#0;#0;_(@_)</c:formatCode>
                <c:ptCount val="7"/>
                <c:pt idx="0">
                  <c:v>115</c:v>
                </c:pt>
                <c:pt idx="1">
                  <c:v>121</c:v>
                </c:pt>
                <c:pt idx="2">
                  <c:v>122</c:v>
                </c:pt>
                <c:pt idx="3">
                  <c:v>197</c:v>
                </c:pt>
                <c:pt idx="4">
                  <c:v>240</c:v>
                </c:pt>
                <c:pt idx="5">
                  <c:v>224</c:v>
                </c:pt>
                <c:pt idx="6">
                  <c:v>259</c:v>
                </c:pt>
              </c:numCache>
            </c:numRef>
          </c:val>
          <c:extLst>
            <c:ext xmlns:c16="http://schemas.microsoft.com/office/drawing/2014/chart" uri="{C3380CC4-5D6E-409C-BE32-E72D297353CC}">
              <c16:uniqueId val="{00000001-F2F7-4189-8524-A029814AE519}"/>
            </c:ext>
          </c:extLst>
        </c:ser>
        <c:dLbls>
          <c:showLegendKey val="0"/>
          <c:showVal val="0"/>
          <c:showCatName val="0"/>
          <c:showSerName val="0"/>
          <c:showPercent val="0"/>
          <c:showBubbleSize val="0"/>
        </c:dLbls>
        <c:gapWidth val="150"/>
        <c:axId val="1807516672"/>
        <c:axId val="1917211088"/>
      </c:barChart>
      <c:lineChart>
        <c:grouping val="standard"/>
        <c:varyColors val="0"/>
        <c:ser>
          <c:idx val="2"/>
          <c:order val="1"/>
          <c:tx>
            <c:v>% of total procurement spend</c:v>
          </c:tx>
          <c:spPr>
            <a:ln w="19050" cap="rnd">
              <a:solidFill>
                <a:srgbClr val="00B398"/>
              </a:solidFill>
              <a:round/>
            </a:ln>
            <a:effectLst/>
          </c:spPr>
          <c:marker>
            <c:symbol val="none"/>
          </c:marker>
          <c:val>
            <c:numRef>
              <c:f>'Host community procurement'!$F$110:$F$116</c:f>
              <c:numCache>
                <c:formatCode>0%</c:formatCode>
                <c:ptCount val="7"/>
                <c:pt idx="0">
                  <c:v>0.83</c:v>
                </c:pt>
                <c:pt idx="1">
                  <c:v>0.89</c:v>
                </c:pt>
                <c:pt idx="2">
                  <c:v>0.89</c:v>
                </c:pt>
                <c:pt idx="3">
                  <c:v>0.89</c:v>
                </c:pt>
                <c:pt idx="4">
                  <c:v>0.89</c:v>
                </c:pt>
                <c:pt idx="5">
                  <c:v>0.9</c:v>
                </c:pt>
                <c:pt idx="6">
                  <c:v>0.90069999999999995</c:v>
                </c:pt>
              </c:numCache>
            </c:numRef>
          </c:val>
          <c:smooth val="0"/>
          <c:extLst>
            <c:ext xmlns:c16="http://schemas.microsoft.com/office/drawing/2014/chart" uri="{C3380CC4-5D6E-409C-BE32-E72D297353CC}">
              <c16:uniqueId val="{00000002-F2F7-4189-8524-A029814AE519}"/>
            </c:ext>
          </c:extLst>
        </c:ser>
        <c:dLbls>
          <c:showLegendKey val="0"/>
          <c:showVal val="0"/>
          <c:showCatName val="0"/>
          <c:showSerName val="0"/>
          <c:showPercent val="0"/>
          <c:showBubbleSize val="0"/>
        </c:dLbls>
        <c:marker val="1"/>
        <c:smooth val="0"/>
        <c:axId val="1917213008"/>
        <c:axId val="1917211568"/>
      </c:lineChart>
      <c:catAx>
        <c:axId val="1807516672"/>
        <c:scaling>
          <c:orientation val="minMax"/>
        </c:scaling>
        <c:delete val="0"/>
        <c:axPos val="b"/>
        <c:numFmt formatCode="#0;&quot;-&quot;#0;#0;_(@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917211088"/>
        <c:crosses val="autoZero"/>
        <c:auto val="1"/>
        <c:lblAlgn val="ctr"/>
        <c:lblOffset val="100"/>
        <c:noMultiLvlLbl val="0"/>
      </c:catAx>
      <c:valAx>
        <c:axId val="1917211088"/>
        <c:scaling>
          <c:orientation val="minMax"/>
        </c:scaling>
        <c:delete val="0"/>
        <c:axPos val="l"/>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807516672"/>
        <c:crosses val="autoZero"/>
        <c:crossBetween val="between"/>
      </c:valAx>
      <c:valAx>
        <c:axId val="1917211568"/>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1917213008"/>
        <c:crosses val="max"/>
        <c:crossBetween val="between"/>
      </c:valAx>
      <c:catAx>
        <c:axId val="1917213008"/>
        <c:scaling>
          <c:orientation val="minMax"/>
        </c:scaling>
        <c:delete val="1"/>
        <c:axPos val="b"/>
        <c:majorTickMark val="none"/>
        <c:minorTickMark val="none"/>
        <c:tickLblPos val="nextTo"/>
        <c:crossAx val="1917211568"/>
        <c:crosses val="autoZero"/>
        <c:auto val="1"/>
        <c:lblAlgn val="ctr"/>
        <c:lblOffset val="100"/>
        <c:noMultiLvlLbl val="0"/>
      </c:catAx>
      <c:spPr>
        <a:noFill/>
        <a:ln>
          <a:noFill/>
        </a:ln>
        <a:effectLst/>
      </c:spPr>
    </c:plotArea>
    <c:legend>
      <c:legendPos val="b"/>
      <c:layout>
        <c:manualLayout>
          <c:xMode val="edge"/>
          <c:yMode val="edge"/>
          <c:x val="0.17302633986298951"/>
          <c:y val="0.90650129336974783"/>
          <c:w val="0.65726606396422671"/>
          <c:h val="6.9935587908831906E-2"/>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Indigenous Peoples procurement</a:t>
            </a:r>
          </a:p>
        </c:rich>
      </c:tx>
      <c:layout>
        <c:manualLayout>
          <c:xMode val="edge"/>
          <c:yMode val="edge"/>
          <c:x val="2.1730232598730637E-2"/>
          <c:y val="3.2317636195752536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col"/>
        <c:grouping val="clustered"/>
        <c:varyColors val="0"/>
        <c:ser>
          <c:idx val="1"/>
          <c:order val="1"/>
          <c:tx>
            <c:strRef>
              <c:f>'Host community procurement'!$E$118</c:f>
              <c:strCache>
                <c:ptCount val="1"/>
                <c:pt idx="0">
                  <c:v>US$m</c:v>
                </c:pt>
              </c:strCache>
            </c:strRef>
          </c:tx>
          <c:spPr>
            <a:solidFill>
              <a:srgbClr val="001D39"/>
            </a:solidFill>
            <a:ln>
              <a:noFill/>
            </a:ln>
            <a:effectLst/>
          </c:spPr>
          <c:invertIfNegative val="0"/>
          <c:cat>
            <c:numRef>
              <c:f>'Host community procurement'!$D$119:$D$122</c:f>
              <c:numCache>
                <c:formatCode>#0;"-"#0;#0;_(@_)</c:formatCode>
                <c:ptCount val="4"/>
                <c:pt idx="0">
                  <c:v>2021</c:v>
                </c:pt>
                <c:pt idx="1">
                  <c:v>2022</c:v>
                </c:pt>
                <c:pt idx="2">
                  <c:v>2023</c:v>
                </c:pt>
                <c:pt idx="3">
                  <c:v>2024</c:v>
                </c:pt>
              </c:numCache>
            </c:numRef>
          </c:cat>
          <c:val>
            <c:numRef>
              <c:f>'Host community procurement'!$E$119:$E$122</c:f>
              <c:numCache>
                <c:formatCode>#0.00;"-"#0.00;#0.00;_(@_)</c:formatCode>
                <c:ptCount val="4"/>
                <c:pt idx="0">
                  <c:v>2.7</c:v>
                </c:pt>
                <c:pt idx="1">
                  <c:v>2.42</c:v>
                </c:pt>
                <c:pt idx="2">
                  <c:v>2.5499999999999998</c:v>
                </c:pt>
                <c:pt idx="3">
                  <c:v>3.92</c:v>
                </c:pt>
              </c:numCache>
            </c:numRef>
          </c:val>
          <c:extLst>
            <c:ext xmlns:c16="http://schemas.microsoft.com/office/drawing/2014/chart" uri="{C3380CC4-5D6E-409C-BE32-E72D297353CC}">
              <c16:uniqueId val="{00000001-EE72-461F-9F5D-D4338502158C}"/>
            </c:ext>
          </c:extLst>
        </c:ser>
        <c:dLbls>
          <c:showLegendKey val="0"/>
          <c:showVal val="0"/>
          <c:showCatName val="0"/>
          <c:showSerName val="0"/>
          <c:showPercent val="0"/>
          <c:showBubbleSize val="0"/>
        </c:dLbls>
        <c:gapWidth val="150"/>
        <c:axId val="966267920"/>
        <c:axId val="966261680"/>
        <c:extLst>
          <c:ext xmlns:c15="http://schemas.microsoft.com/office/drawing/2012/chart" uri="{02D57815-91ED-43cb-92C2-25804820EDAC}">
            <c15:filteredBarSeries>
              <c15:ser>
                <c:idx val="0"/>
                <c:order val="0"/>
                <c:tx>
                  <c:strRef>
                    <c:extLst>
                      <c:ext uri="{02D57815-91ED-43cb-92C2-25804820EDAC}">
                        <c15:formulaRef>
                          <c15:sqref>'Host community procurement'!$D$118</c15:sqref>
                        </c15:formulaRef>
                      </c:ext>
                    </c:extLst>
                    <c:strCache>
                      <c:ptCount val="1"/>
                      <c:pt idx="0">
                        <c:v>Indigenous Peoples procurement¹</c:v>
                      </c:pt>
                    </c:strCache>
                  </c:strRef>
                </c:tx>
                <c:spPr>
                  <a:solidFill>
                    <a:schemeClr val="accent1"/>
                  </a:solidFill>
                  <a:ln>
                    <a:noFill/>
                  </a:ln>
                  <a:effectLst/>
                </c:spPr>
                <c:invertIfNegative val="0"/>
                <c:cat>
                  <c:numRef>
                    <c:extLst>
                      <c:ext uri="{02D57815-91ED-43cb-92C2-25804820EDAC}">
                        <c15:formulaRef>
                          <c15:sqref>'Host community procurement'!$D$119:$D$122</c15:sqref>
                        </c15:formulaRef>
                      </c:ext>
                    </c:extLst>
                    <c:numCache>
                      <c:formatCode>#0;"-"#0;#0;_(@_)</c:formatCode>
                      <c:ptCount val="4"/>
                      <c:pt idx="0">
                        <c:v>2021</c:v>
                      </c:pt>
                      <c:pt idx="1">
                        <c:v>2022</c:v>
                      </c:pt>
                      <c:pt idx="2">
                        <c:v>2023</c:v>
                      </c:pt>
                      <c:pt idx="3">
                        <c:v>2024</c:v>
                      </c:pt>
                    </c:numCache>
                  </c:numRef>
                </c:cat>
                <c:val>
                  <c:numRef>
                    <c:extLst>
                      <c:ext uri="{02D57815-91ED-43cb-92C2-25804820EDAC}">
                        <c15:formulaRef>
                          <c15:sqref>'Host community procurement'!$D$119:$D$122</c15:sqref>
                        </c15:formulaRef>
                      </c:ext>
                    </c:extLst>
                    <c:numCache>
                      <c:formatCode>#0;"-"#0;#0;_(@_)</c:formatCode>
                      <c:ptCount val="4"/>
                      <c:pt idx="0">
                        <c:v>2021</c:v>
                      </c:pt>
                      <c:pt idx="1">
                        <c:v>2022</c:v>
                      </c:pt>
                      <c:pt idx="2">
                        <c:v>2023</c:v>
                      </c:pt>
                      <c:pt idx="3">
                        <c:v>2024</c:v>
                      </c:pt>
                    </c:numCache>
                  </c:numRef>
                </c:val>
                <c:extLst>
                  <c:ext xmlns:c16="http://schemas.microsoft.com/office/drawing/2014/chart" uri="{C3380CC4-5D6E-409C-BE32-E72D297353CC}">
                    <c16:uniqueId val="{00000000-EE72-461F-9F5D-D4338502158C}"/>
                  </c:ext>
                </c:extLst>
              </c15:ser>
            </c15:filteredBarSeries>
          </c:ext>
        </c:extLst>
      </c:barChart>
      <c:lineChart>
        <c:grouping val="standard"/>
        <c:varyColors val="0"/>
        <c:ser>
          <c:idx val="2"/>
          <c:order val="2"/>
          <c:tx>
            <c:v>% of total procurement spend</c:v>
          </c:tx>
          <c:spPr>
            <a:ln w="22225" cap="rnd">
              <a:solidFill>
                <a:srgbClr val="00B398"/>
              </a:solidFill>
              <a:round/>
            </a:ln>
            <a:effectLst/>
          </c:spPr>
          <c:marker>
            <c:symbol val="none"/>
          </c:marker>
          <c:val>
            <c:numRef>
              <c:f>'Host community procurement'!$F$119:$F$122</c:f>
              <c:numCache>
                <c:formatCode>0%</c:formatCode>
                <c:ptCount val="4"/>
                <c:pt idx="0">
                  <c:v>0.26</c:v>
                </c:pt>
                <c:pt idx="1">
                  <c:v>0.22</c:v>
                </c:pt>
                <c:pt idx="2">
                  <c:v>0.21</c:v>
                </c:pt>
                <c:pt idx="3">
                  <c:v>0.27</c:v>
                </c:pt>
              </c:numCache>
            </c:numRef>
          </c:val>
          <c:smooth val="0"/>
          <c:extLst>
            <c:ext xmlns:c16="http://schemas.microsoft.com/office/drawing/2014/chart" uri="{C3380CC4-5D6E-409C-BE32-E72D297353CC}">
              <c16:uniqueId val="{00000002-EE72-461F-9F5D-D4338502158C}"/>
            </c:ext>
          </c:extLst>
        </c:ser>
        <c:dLbls>
          <c:showLegendKey val="0"/>
          <c:showVal val="0"/>
          <c:showCatName val="0"/>
          <c:showSerName val="0"/>
          <c:showPercent val="0"/>
          <c:showBubbleSize val="0"/>
        </c:dLbls>
        <c:marker val="1"/>
        <c:smooth val="0"/>
        <c:axId val="966258800"/>
        <c:axId val="966269840"/>
      </c:lineChart>
      <c:catAx>
        <c:axId val="966267920"/>
        <c:scaling>
          <c:orientation val="minMax"/>
        </c:scaling>
        <c:delete val="0"/>
        <c:axPos val="b"/>
        <c:numFmt formatCode="#0;&quot;-&quot;#0;#0;_(@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966261680"/>
        <c:crosses val="autoZero"/>
        <c:auto val="1"/>
        <c:lblAlgn val="ctr"/>
        <c:lblOffset val="100"/>
        <c:noMultiLvlLbl val="0"/>
      </c:catAx>
      <c:valAx>
        <c:axId val="966261680"/>
        <c:scaling>
          <c:orientation val="minMax"/>
        </c:scaling>
        <c:delete val="0"/>
        <c:axPos val="l"/>
        <c:numFmt formatCode="#0.00;&quot;-&quot;#0.00;#0.00;_(@_)"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966267920"/>
        <c:crosses val="autoZero"/>
        <c:crossBetween val="between"/>
      </c:valAx>
      <c:valAx>
        <c:axId val="966269840"/>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966258800"/>
        <c:crosses val="max"/>
        <c:crossBetween val="between"/>
      </c:valAx>
      <c:catAx>
        <c:axId val="966258800"/>
        <c:scaling>
          <c:orientation val="minMax"/>
        </c:scaling>
        <c:delete val="1"/>
        <c:axPos val="b"/>
        <c:majorTickMark val="none"/>
        <c:minorTickMark val="none"/>
        <c:tickLblPos val="nextTo"/>
        <c:crossAx val="96626984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 Group host community procurement expenditure (%)</a:t>
            </a:r>
          </a:p>
        </c:rich>
      </c:tx>
      <c:layout>
        <c:manualLayout>
          <c:xMode val="edge"/>
          <c:yMode val="edge"/>
          <c:x val="3.5323018067001201E-2"/>
          <c:y val="2.7777777777777776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col"/>
        <c:grouping val="clustered"/>
        <c:varyColors val="0"/>
        <c:ser>
          <c:idx val="0"/>
          <c:order val="1"/>
          <c:tx>
            <c:strRef>
              <c:f>'Host community procurement'!$D$60</c:f>
              <c:strCache>
                <c:ptCount val="1"/>
                <c:pt idx="0">
                  <c:v>Actual</c:v>
                </c:pt>
              </c:strCache>
            </c:strRef>
          </c:tx>
          <c:spPr>
            <a:solidFill>
              <a:srgbClr val="001D39"/>
            </a:solidFill>
            <a:ln>
              <a:noFill/>
            </a:ln>
            <a:effectLst/>
          </c:spPr>
          <c:invertIfNegative val="0"/>
          <c:cat>
            <c:numRef>
              <c:f>'Host community procurement'!$E$46:$J$46</c:f>
              <c:numCache>
                <c:formatCode>General</c:formatCode>
                <c:ptCount val="6"/>
                <c:pt idx="0">
                  <c:v>2024</c:v>
                </c:pt>
                <c:pt idx="1">
                  <c:v>2023</c:v>
                </c:pt>
                <c:pt idx="2">
                  <c:v>2022</c:v>
                </c:pt>
                <c:pt idx="3">
                  <c:v>2021</c:v>
                </c:pt>
                <c:pt idx="4">
                  <c:v>2020</c:v>
                </c:pt>
                <c:pt idx="5">
                  <c:v>2019</c:v>
                </c:pt>
              </c:numCache>
            </c:numRef>
          </c:cat>
          <c:val>
            <c:numRef>
              <c:f>'Host community procurement'!$E$60:$J$60</c:f>
              <c:numCache>
                <c:formatCode>0.0%</c:formatCode>
                <c:ptCount val="6"/>
                <c:pt idx="0">
                  <c:v>0.4083</c:v>
                </c:pt>
                <c:pt idx="1">
                  <c:v>0.37</c:v>
                </c:pt>
                <c:pt idx="2">
                  <c:v>0.31</c:v>
                </c:pt>
                <c:pt idx="3">
                  <c:v>0.31</c:v>
                </c:pt>
                <c:pt idx="4">
                  <c:v>0.28999999999999998</c:v>
                </c:pt>
                <c:pt idx="5">
                  <c:v>0.34</c:v>
                </c:pt>
              </c:numCache>
            </c:numRef>
          </c:val>
          <c:extLst>
            <c:ext xmlns:c16="http://schemas.microsoft.com/office/drawing/2014/chart" uri="{C3380CC4-5D6E-409C-BE32-E72D297353CC}">
              <c16:uniqueId val="{00000000-5C99-4F44-A2B5-58898E1096C6}"/>
            </c:ext>
          </c:extLst>
        </c:ser>
        <c:dLbls>
          <c:showLegendKey val="0"/>
          <c:showVal val="0"/>
          <c:showCatName val="0"/>
          <c:showSerName val="0"/>
          <c:showPercent val="0"/>
          <c:showBubbleSize val="0"/>
        </c:dLbls>
        <c:gapWidth val="45"/>
        <c:axId val="2013354048"/>
        <c:axId val="2013355008"/>
      </c:barChart>
      <c:lineChart>
        <c:grouping val="standard"/>
        <c:varyColors val="0"/>
        <c:ser>
          <c:idx val="1"/>
          <c:order val="0"/>
          <c:tx>
            <c:strRef>
              <c:f>'Host community procurement'!$D$61</c:f>
              <c:strCache>
                <c:ptCount val="1"/>
                <c:pt idx="0">
                  <c:v>Target</c:v>
                </c:pt>
              </c:strCache>
            </c:strRef>
          </c:tx>
          <c:spPr>
            <a:ln w="28575" cap="rnd">
              <a:solidFill>
                <a:srgbClr val="00B398"/>
              </a:solidFill>
              <a:round/>
            </a:ln>
            <a:effectLst/>
          </c:spPr>
          <c:marker>
            <c:symbol val="none"/>
          </c:marker>
          <c:cat>
            <c:numRef>
              <c:f>'Host community procurement'!$E$46:$J$46</c:f>
              <c:numCache>
                <c:formatCode>General</c:formatCode>
                <c:ptCount val="6"/>
                <c:pt idx="0">
                  <c:v>2024</c:v>
                </c:pt>
                <c:pt idx="1">
                  <c:v>2023</c:v>
                </c:pt>
                <c:pt idx="2">
                  <c:v>2022</c:v>
                </c:pt>
                <c:pt idx="3">
                  <c:v>2021</c:v>
                </c:pt>
                <c:pt idx="4">
                  <c:v>2020</c:v>
                </c:pt>
                <c:pt idx="5">
                  <c:v>2019</c:v>
                </c:pt>
              </c:numCache>
            </c:numRef>
          </c:cat>
          <c:val>
            <c:numRef>
              <c:f>'Host community procurement'!$E$61:$J$61</c:f>
              <c:numCache>
                <c:formatCode>0.0%</c:formatCode>
                <c:ptCount val="6"/>
                <c:pt idx="0">
                  <c:v>0.28999999999999998</c:v>
                </c:pt>
                <c:pt idx="1">
                  <c:v>0.29499999999999998</c:v>
                </c:pt>
                <c:pt idx="2">
                  <c:v>0.28000000000000003</c:v>
                </c:pt>
                <c:pt idx="3">
                  <c:v>0.25</c:v>
                </c:pt>
                <c:pt idx="4">
                  <c:v>0.25</c:v>
                </c:pt>
                <c:pt idx="5">
                  <c:v>0.23</c:v>
                </c:pt>
              </c:numCache>
            </c:numRef>
          </c:val>
          <c:smooth val="0"/>
          <c:extLst>
            <c:ext xmlns:c16="http://schemas.microsoft.com/office/drawing/2014/chart" uri="{C3380CC4-5D6E-409C-BE32-E72D297353CC}">
              <c16:uniqueId val="{00000001-5C99-4F44-A2B5-58898E1096C6}"/>
            </c:ext>
          </c:extLst>
        </c:ser>
        <c:dLbls>
          <c:showLegendKey val="0"/>
          <c:showVal val="0"/>
          <c:showCatName val="0"/>
          <c:showSerName val="0"/>
          <c:showPercent val="0"/>
          <c:showBubbleSize val="0"/>
        </c:dLbls>
        <c:marker val="1"/>
        <c:smooth val="0"/>
        <c:axId val="2013354048"/>
        <c:axId val="2013355008"/>
      </c:lineChart>
      <c:catAx>
        <c:axId val="2013354048"/>
        <c:scaling>
          <c:orientation val="maxMin"/>
        </c:scaling>
        <c:delete val="0"/>
        <c:axPos val="b"/>
        <c:numFmt formatCode="General" sourceLinked="1"/>
        <c:majorTickMark val="in"/>
        <c:minorTickMark val="in"/>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3355008"/>
        <c:crosses val="autoZero"/>
        <c:auto val="1"/>
        <c:lblAlgn val="ctr"/>
        <c:lblOffset val="100"/>
        <c:noMultiLvlLbl val="0"/>
      </c:catAx>
      <c:valAx>
        <c:axId val="2013355008"/>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013354048"/>
        <c:crosses val="max"/>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US" sz="1000" b="1">
                <a:solidFill>
                  <a:srgbClr val="001D39"/>
                </a:solidFill>
              </a:rPr>
              <a:t>Procurement spend (US$m C2024)</a:t>
            </a:r>
          </a:p>
        </c:rich>
      </c:tx>
      <c:layout>
        <c:manualLayout>
          <c:xMode val="edge"/>
          <c:yMode val="edge"/>
          <c:x val="6.4690327070285297E-2"/>
          <c:y val="3.2362459546925564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bar"/>
        <c:grouping val="percentStacked"/>
        <c:varyColors val="0"/>
        <c:ser>
          <c:idx val="0"/>
          <c:order val="0"/>
          <c:tx>
            <c:strRef>
              <c:f>'Host community procurement'!$E$72:$F$72</c:f>
              <c:strCache>
                <c:ptCount val="1"/>
                <c:pt idx="0">
                  <c:v>In-country</c:v>
                </c:pt>
              </c:strCache>
            </c:strRef>
          </c:tx>
          <c:spPr>
            <a:solidFill>
              <a:srgbClr val="001D39"/>
            </a:solidFill>
            <a:ln>
              <a:noFill/>
            </a:ln>
            <a:effectLst/>
          </c:spPr>
          <c:invertIfNegative val="0"/>
          <c:cat>
            <c:strRef>
              <c:f>('Host community procurement'!$D$74,'Host community procurement'!$D$80,'Host community procurement'!$D$81,'Host community procurement'!$D$84)</c:f>
              <c:strCache>
                <c:ptCount val="4"/>
                <c:pt idx="0">
                  <c:v>Australia</c:v>
                </c:pt>
                <c:pt idx="1">
                  <c:v>South Africa</c:v>
                </c:pt>
                <c:pt idx="2">
                  <c:v>Ghana</c:v>
                </c:pt>
                <c:pt idx="3">
                  <c:v>Peru</c:v>
                </c:pt>
              </c:strCache>
            </c:strRef>
          </c:cat>
          <c:val>
            <c:numRef>
              <c:f>('Host community procurement'!$F$74,'Host community procurement'!$F$80,'Host community procurement'!$F$81,'Host community procurement'!$F$84)</c:f>
              <c:numCache>
                <c:formatCode>0%</c:formatCode>
                <c:ptCount val="4"/>
                <c:pt idx="0">
                  <c:v>0.99</c:v>
                </c:pt>
                <c:pt idx="1">
                  <c:v>1</c:v>
                </c:pt>
                <c:pt idx="2">
                  <c:v>0.93630000000000002</c:v>
                </c:pt>
                <c:pt idx="3">
                  <c:v>0.96279999999999999</c:v>
                </c:pt>
              </c:numCache>
            </c:numRef>
          </c:val>
          <c:extLst>
            <c:ext xmlns:c16="http://schemas.microsoft.com/office/drawing/2014/chart" uri="{C3380CC4-5D6E-409C-BE32-E72D297353CC}">
              <c16:uniqueId val="{00000000-8BED-4AB0-ABF3-E09B150E0989}"/>
            </c:ext>
          </c:extLst>
        </c:ser>
        <c:ser>
          <c:idx val="1"/>
          <c:order val="1"/>
          <c:tx>
            <c:strRef>
              <c:f>'Host community procurement'!$G$72:$H$72</c:f>
              <c:strCache>
                <c:ptCount val="1"/>
                <c:pt idx="0">
                  <c:v>International</c:v>
                </c:pt>
              </c:strCache>
            </c:strRef>
          </c:tx>
          <c:spPr>
            <a:solidFill>
              <a:srgbClr val="C8A064"/>
            </a:solidFill>
            <a:ln>
              <a:noFill/>
            </a:ln>
            <a:effectLst/>
          </c:spPr>
          <c:invertIfNegative val="0"/>
          <c:cat>
            <c:strRef>
              <c:f>('Host community procurement'!$D$74,'Host community procurement'!$D$80,'Host community procurement'!$D$81,'Host community procurement'!$D$84)</c:f>
              <c:strCache>
                <c:ptCount val="4"/>
                <c:pt idx="0">
                  <c:v>Australia</c:v>
                </c:pt>
                <c:pt idx="1">
                  <c:v>South Africa</c:v>
                </c:pt>
                <c:pt idx="2">
                  <c:v>Ghana</c:v>
                </c:pt>
                <c:pt idx="3">
                  <c:v>Peru</c:v>
                </c:pt>
              </c:strCache>
            </c:strRef>
          </c:cat>
          <c:val>
            <c:numRef>
              <c:f>('Host community procurement'!$H$74,'Host community procurement'!$H$80,'Host community procurement'!$H$81,'Host community procurement'!$H$84)</c:f>
              <c:numCache>
                <c:formatCode>0%</c:formatCode>
                <c:ptCount val="4"/>
                <c:pt idx="0">
                  <c:v>1.0000000000000009E-2</c:v>
                </c:pt>
                <c:pt idx="1">
                  <c:v>0</c:v>
                </c:pt>
                <c:pt idx="2">
                  <c:v>6.3699999999999979E-2</c:v>
                </c:pt>
                <c:pt idx="3">
                  <c:v>0.04</c:v>
                </c:pt>
              </c:numCache>
            </c:numRef>
          </c:val>
          <c:extLst>
            <c:ext xmlns:c16="http://schemas.microsoft.com/office/drawing/2014/chart" uri="{C3380CC4-5D6E-409C-BE32-E72D297353CC}">
              <c16:uniqueId val="{00000001-8BED-4AB0-ABF3-E09B150E0989}"/>
            </c:ext>
          </c:extLst>
        </c:ser>
        <c:dLbls>
          <c:showLegendKey val="0"/>
          <c:showVal val="0"/>
          <c:showCatName val="0"/>
          <c:showSerName val="0"/>
          <c:showPercent val="0"/>
          <c:showBubbleSize val="0"/>
        </c:dLbls>
        <c:gapWidth val="150"/>
        <c:overlap val="100"/>
        <c:axId val="440440480"/>
        <c:axId val="440438560"/>
      </c:barChart>
      <c:catAx>
        <c:axId val="4404404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440438560"/>
        <c:crosses val="autoZero"/>
        <c:auto val="1"/>
        <c:lblAlgn val="ctr"/>
        <c:lblOffset val="100"/>
        <c:noMultiLvlLbl val="0"/>
      </c:catAx>
      <c:valAx>
        <c:axId val="440438560"/>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4404404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r>
              <a:rPr lang="en-ZA" sz="1000" b="1">
                <a:solidFill>
                  <a:srgbClr val="001D39"/>
                </a:solidFill>
              </a:rPr>
              <a:t>2024 host community procurement expenditure %</a:t>
            </a:r>
          </a:p>
        </c:rich>
      </c:tx>
      <c:layout>
        <c:manualLayout>
          <c:xMode val="edge"/>
          <c:yMode val="edge"/>
          <c:x val="2.5772039782652582E-2"/>
          <c:y val="2.7752212001991759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rgbClr val="001D39"/>
              </a:solidFill>
              <a:latin typeface="+mn-lt"/>
              <a:ea typeface="+mn-ea"/>
              <a:cs typeface="+mn-cs"/>
            </a:defRPr>
          </a:pPr>
          <a:endParaRPr lang="en-US"/>
        </a:p>
      </c:txPr>
    </c:title>
    <c:autoTitleDeleted val="0"/>
    <c:plotArea>
      <c:layout/>
      <c:barChart>
        <c:barDir val="col"/>
        <c:grouping val="clustered"/>
        <c:varyColors val="0"/>
        <c:ser>
          <c:idx val="0"/>
          <c:order val="0"/>
          <c:tx>
            <c:strRef>
              <c:f>'Supply chain'!$E$44</c:f>
              <c:strCache>
                <c:ptCount val="1"/>
                <c:pt idx="0">
                  <c:v>Actual</c:v>
                </c:pt>
              </c:strCache>
            </c:strRef>
          </c:tx>
          <c:spPr>
            <a:solidFill>
              <a:srgbClr val="001D39"/>
            </a:solidFill>
            <a:ln>
              <a:noFill/>
            </a:ln>
            <a:effectLst/>
          </c:spPr>
          <c:invertIfNegative val="0"/>
          <c:cat>
            <c:strRef>
              <c:f>'Supply chain'!$D$45:$D$48</c:f>
              <c:strCache>
                <c:ptCount val="4"/>
                <c:pt idx="0">
                  <c:v>Australia¹</c:v>
                </c:pt>
                <c:pt idx="1">
                  <c:v>South Africa</c:v>
                </c:pt>
                <c:pt idx="2">
                  <c:v>Ghana</c:v>
                </c:pt>
                <c:pt idx="3">
                  <c:v>Peru</c:v>
                </c:pt>
              </c:strCache>
            </c:strRef>
          </c:cat>
          <c:val>
            <c:numRef>
              <c:f>'Supply chain'!$E$45:$E$48</c:f>
              <c:numCache>
                <c:formatCode>0%</c:formatCode>
                <c:ptCount val="4"/>
                <c:pt idx="0">
                  <c:v>0.28999999999999998</c:v>
                </c:pt>
                <c:pt idx="1">
                  <c:v>0.27900000000000003</c:v>
                </c:pt>
                <c:pt idx="2">
                  <c:v>0.70699999999999996</c:v>
                </c:pt>
                <c:pt idx="3">
                  <c:v>0.12</c:v>
                </c:pt>
              </c:numCache>
            </c:numRef>
          </c:val>
          <c:extLst>
            <c:ext xmlns:c16="http://schemas.microsoft.com/office/drawing/2014/chart" uri="{C3380CC4-5D6E-409C-BE32-E72D297353CC}">
              <c16:uniqueId val="{00000000-9A21-49F6-B632-E73E2477DE5E}"/>
            </c:ext>
          </c:extLst>
        </c:ser>
        <c:dLbls>
          <c:showLegendKey val="0"/>
          <c:showVal val="0"/>
          <c:showCatName val="0"/>
          <c:showSerName val="0"/>
          <c:showPercent val="0"/>
          <c:showBubbleSize val="0"/>
        </c:dLbls>
        <c:gapWidth val="150"/>
        <c:axId val="2038854432"/>
        <c:axId val="2038854912"/>
      </c:barChart>
      <c:lineChart>
        <c:grouping val="standard"/>
        <c:varyColors val="0"/>
        <c:ser>
          <c:idx val="1"/>
          <c:order val="1"/>
          <c:tx>
            <c:strRef>
              <c:f>'Supply chain'!$F$44</c:f>
              <c:strCache>
                <c:ptCount val="1"/>
                <c:pt idx="0">
                  <c:v>Target</c:v>
                </c:pt>
              </c:strCache>
            </c:strRef>
          </c:tx>
          <c:spPr>
            <a:ln w="28575" cap="rnd">
              <a:solidFill>
                <a:srgbClr val="00B398"/>
              </a:solidFill>
              <a:round/>
            </a:ln>
            <a:effectLst/>
          </c:spPr>
          <c:marker>
            <c:symbol val="none"/>
          </c:marker>
          <c:cat>
            <c:strRef>
              <c:f>'Supply chain'!$D$45:$D$48</c:f>
              <c:strCache>
                <c:ptCount val="4"/>
                <c:pt idx="0">
                  <c:v>Australia¹</c:v>
                </c:pt>
                <c:pt idx="1">
                  <c:v>South Africa</c:v>
                </c:pt>
                <c:pt idx="2">
                  <c:v>Ghana</c:v>
                </c:pt>
                <c:pt idx="3">
                  <c:v>Peru</c:v>
                </c:pt>
              </c:strCache>
            </c:strRef>
          </c:cat>
          <c:val>
            <c:numRef>
              <c:f>'Supply chain'!$F$45:$F$48</c:f>
              <c:numCache>
                <c:formatCode>0%</c:formatCode>
                <c:ptCount val="4"/>
                <c:pt idx="0">
                  <c:v>0.215</c:v>
                </c:pt>
                <c:pt idx="1">
                  <c:v>0.28000000000000003</c:v>
                </c:pt>
                <c:pt idx="2">
                  <c:v>0.51</c:v>
                </c:pt>
                <c:pt idx="3">
                  <c:v>0.11</c:v>
                </c:pt>
              </c:numCache>
            </c:numRef>
          </c:val>
          <c:smooth val="0"/>
          <c:extLst>
            <c:ext xmlns:c16="http://schemas.microsoft.com/office/drawing/2014/chart" uri="{C3380CC4-5D6E-409C-BE32-E72D297353CC}">
              <c16:uniqueId val="{00000001-9A21-49F6-B632-E73E2477DE5E}"/>
            </c:ext>
          </c:extLst>
        </c:ser>
        <c:dLbls>
          <c:showLegendKey val="0"/>
          <c:showVal val="0"/>
          <c:showCatName val="0"/>
          <c:showSerName val="0"/>
          <c:showPercent val="0"/>
          <c:showBubbleSize val="0"/>
        </c:dLbls>
        <c:marker val="1"/>
        <c:smooth val="0"/>
        <c:axId val="2038854432"/>
        <c:axId val="2038854912"/>
      </c:lineChart>
      <c:catAx>
        <c:axId val="20388544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038854912"/>
        <c:crosses val="autoZero"/>
        <c:auto val="1"/>
        <c:lblAlgn val="ctr"/>
        <c:lblOffset val="100"/>
        <c:noMultiLvlLbl val="0"/>
      </c:catAx>
      <c:valAx>
        <c:axId val="2038854912"/>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crossAx val="203885443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Group and country SED spend (US$m)</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22D5-403D-A9A9-8E95D10A3246}"/>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22D5-403D-A9A9-8E95D10A3246}"/>
              </c:ext>
            </c:extLst>
          </c:dPt>
          <c:dPt>
            <c:idx val="2"/>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22D5-403D-A9A9-8E95D10A3246}"/>
              </c:ext>
            </c:extLst>
          </c:dPt>
          <c:dPt>
            <c:idx val="3"/>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22D5-403D-A9A9-8E95D10A3246}"/>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'Socioeconomic development'!$D$25:$D$28</c:f>
              <c:strCache>
                <c:ptCount val="4"/>
                <c:pt idx="0">
                  <c:v>Australia</c:v>
                </c:pt>
                <c:pt idx="1">
                  <c:v>South Africa</c:v>
                </c:pt>
                <c:pt idx="2">
                  <c:v>Ghana</c:v>
                </c:pt>
                <c:pt idx="3">
                  <c:v>Peru</c:v>
                </c:pt>
              </c:strCache>
            </c:strRef>
          </c:cat>
          <c:val>
            <c:numRef>
              <c:f>'Socioeconomic development'!$E$25:$E$28</c:f>
              <c:numCache>
                <c:formatCode>#,##0.00</c:formatCode>
                <c:ptCount val="4"/>
                <c:pt idx="0">
                  <c:v>1.77</c:v>
                </c:pt>
                <c:pt idx="1">
                  <c:v>4.07</c:v>
                </c:pt>
                <c:pt idx="2">
                  <c:v>4.6100000000000003</c:v>
                </c:pt>
                <c:pt idx="3">
                  <c:v>6.16</c:v>
                </c:pt>
              </c:numCache>
            </c:numRef>
          </c:val>
          <c:extLst>
            <c:ext xmlns:c16="http://schemas.microsoft.com/office/drawing/2014/chart" uri="{C3380CC4-5D6E-409C-BE32-E72D297353CC}">
              <c16:uniqueId val="{00000000-22D5-403D-A9A9-8E95D10A3246}"/>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US" sz="1000">
                <a:solidFill>
                  <a:srgbClr val="001D39"/>
                </a:solidFill>
              </a:rPr>
              <a:t>Group SED contributions by type</a:t>
            </a:r>
          </a:p>
        </c:rich>
      </c:tx>
      <c:layout>
        <c:manualLayout>
          <c:xMode val="edge"/>
          <c:yMode val="edge"/>
          <c:x val="0.28021554116403197"/>
          <c:y val="2.5071276620306476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E73D-40F3-9021-6C39351251A9}"/>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E73D-40F3-9021-6C39351251A9}"/>
              </c:ext>
            </c:extLst>
          </c:dPt>
          <c:dPt>
            <c:idx val="2"/>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E73D-40F3-9021-6C39351251A9}"/>
              </c:ext>
            </c:extLst>
          </c:dPt>
          <c:dPt>
            <c:idx val="3"/>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E73D-40F3-9021-6C39351251A9}"/>
              </c:ext>
            </c:extLst>
          </c:dPt>
          <c:dPt>
            <c:idx val="4"/>
            <c:bubble3D val="0"/>
            <c:spPr>
              <a:solidFill>
                <a:srgbClr val="006869"/>
              </a:solidFill>
              <a:ln>
                <a:noFill/>
              </a:ln>
              <a:effectLst>
                <a:outerShdw blurRad="254000" sx="102000" sy="102000" algn="ctr" rotWithShape="0">
                  <a:srgbClr val="006869">
                    <a:alpha val="20000"/>
                  </a:srgbClr>
                </a:outerShdw>
              </a:effectLst>
            </c:spPr>
            <c:extLst>
              <c:ext xmlns:c16="http://schemas.microsoft.com/office/drawing/2014/chart" uri="{C3380CC4-5D6E-409C-BE32-E72D297353CC}">
                <c16:uniqueId val="{00000005-E73D-40F3-9021-6C39351251A9}"/>
              </c:ext>
            </c:extLst>
          </c:dPt>
          <c:dPt>
            <c:idx val="5"/>
            <c:bubble3D val="0"/>
            <c:spPr>
              <a:solidFill>
                <a:srgbClr val="C8A064"/>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6-E73D-40F3-9021-6C39351251A9}"/>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'Socioeconomic development'!$D$32:$D$37</c:f>
              <c:strCache>
                <c:ptCount val="6"/>
                <c:pt idx="0">
                  <c:v>Conservation and environment</c:v>
                </c:pt>
                <c:pt idx="1">
                  <c:v>Infrastructure</c:v>
                </c:pt>
                <c:pt idx="2">
                  <c:v>Education and training</c:v>
                </c:pt>
                <c:pt idx="3">
                  <c:v>Health and wellbeing</c:v>
                </c:pt>
                <c:pt idx="4">
                  <c:v>Economic diversification</c:v>
                </c:pt>
                <c:pt idx="5">
                  <c:v>Charitable giving and gifts in-kind</c:v>
                </c:pt>
              </c:strCache>
            </c:strRef>
          </c:cat>
          <c:val>
            <c:numRef>
              <c:f>'Socioeconomic development'!$E$32:$E$37</c:f>
              <c:numCache>
                <c:formatCode>#,##0.00</c:formatCode>
                <c:ptCount val="6"/>
                <c:pt idx="0">
                  <c:v>0.1</c:v>
                </c:pt>
                <c:pt idx="1">
                  <c:v>6.85</c:v>
                </c:pt>
                <c:pt idx="2">
                  <c:v>4.17</c:v>
                </c:pt>
                <c:pt idx="3">
                  <c:v>0.89</c:v>
                </c:pt>
                <c:pt idx="4">
                  <c:v>3.51</c:v>
                </c:pt>
                <c:pt idx="5">
                  <c:v>1.0900000000000001</c:v>
                </c:pt>
              </c:numCache>
            </c:numRef>
          </c:val>
          <c:extLst>
            <c:ext xmlns:c16="http://schemas.microsoft.com/office/drawing/2014/chart" uri="{C3380CC4-5D6E-409C-BE32-E72D297353CC}">
              <c16:uniqueId val="{00000000-E73D-40F3-9021-6C39351251A9}"/>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55745141499719619"/>
          <c:y val="0.18512140283948866"/>
          <c:w val="0.4250690198336749"/>
          <c:h val="0.75030785532231736"/>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Group total engagements per stakeholder group</a:t>
            </a:r>
          </a:p>
        </c:rich>
      </c:tx>
      <c:layout>
        <c:manualLayout>
          <c:xMode val="edge"/>
          <c:yMode val="edge"/>
          <c:x val="0.14688039201417144"/>
          <c:y val="3.7122960794840593E-2"/>
        </c:manualLayout>
      </c:layout>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75DD-4F58-B506-B446C3CF2463}"/>
              </c:ext>
            </c:extLst>
          </c:dPt>
          <c:dPt>
            <c:idx val="1"/>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75DD-4F58-B506-B446C3CF2463}"/>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75DD-4F58-B506-B446C3CF246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'Stakeholder engagement'!$D$10:$D$12</c:f>
              <c:strCache>
                <c:ptCount val="3"/>
                <c:pt idx="0">
                  <c:v>Communities</c:v>
                </c:pt>
                <c:pt idx="1">
                  <c:v>Governments</c:v>
                </c:pt>
                <c:pt idx="2">
                  <c:v>Other stakeholders</c:v>
                </c:pt>
              </c:strCache>
            </c:strRef>
          </c:cat>
          <c:val>
            <c:numRef>
              <c:f>'Stakeholder engagement'!$E$10:$E$12</c:f>
              <c:numCache>
                <c:formatCode>0</c:formatCode>
                <c:ptCount val="3"/>
                <c:pt idx="0" formatCode="#,##0">
                  <c:v>896</c:v>
                </c:pt>
                <c:pt idx="1">
                  <c:v>466</c:v>
                </c:pt>
                <c:pt idx="2">
                  <c:v>690</c:v>
                </c:pt>
              </c:numCache>
            </c:numRef>
          </c:val>
          <c:extLst>
            <c:ext xmlns:c16="http://schemas.microsoft.com/office/drawing/2014/chart" uri="{C3380CC4-5D6E-409C-BE32-E72D297353CC}">
              <c16:uniqueId val="{00000006-75DD-4F58-B506-B446C3CF2463}"/>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58705885783109801"/>
          <c:y val="0.40163341027497301"/>
          <c:w val="0.25150730955957867"/>
          <c:h val="0.23946992269003844"/>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Total tonnes mined per region (%)</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7194-45E0-8712-5389D5EA4BFB}"/>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2-7194-45E0-8712-5389D5EA4BFB}"/>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7194-45E0-8712-5389D5EA4BFB}"/>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4-7194-45E0-8712-5389D5EA4BFB}"/>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Production!$D$21:$D$24</c:f>
              <c:strCache>
                <c:ptCount val="4"/>
                <c:pt idx="0">
                  <c:v>Australia</c:v>
                </c:pt>
                <c:pt idx="1">
                  <c:v>South Africa</c:v>
                </c:pt>
                <c:pt idx="2">
                  <c:v>Ghana</c:v>
                </c:pt>
                <c:pt idx="3">
                  <c:v>Peru</c:v>
                </c:pt>
              </c:strCache>
            </c:strRef>
          </c:cat>
          <c:val>
            <c:numRef>
              <c:f>Production!$E$21:$E$24</c:f>
              <c:numCache>
                <c:formatCode>#,##0.0</c:formatCode>
                <c:ptCount val="4"/>
                <c:pt idx="0">
                  <c:v>67.8</c:v>
                </c:pt>
                <c:pt idx="1">
                  <c:v>2</c:v>
                </c:pt>
                <c:pt idx="2">
                  <c:v>98.1</c:v>
                </c:pt>
                <c:pt idx="3">
                  <c:v>25.1</c:v>
                </c:pt>
              </c:numCache>
            </c:numRef>
          </c:val>
          <c:extLst>
            <c:ext xmlns:c16="http://schemas.microsoft.com/office/drawing/2014/chart" uri="{C3380CC4-5D6E-409C-BE32-E72D297353CC}">
              <c16:uniqueId val="{00000000-7194-45E0-8712-5389D5EA4BFB}"/>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7824571448000681"/>
          <c:y val="0.38565822476073985"/>
          <c:w val="0.21708478969842382"/>
          <c:h val="0.29053913462486175"/>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Total tonnes processed per region (%)</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52D6-486D-8739-5AFCFA80FF02}"/>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52D6-486D-8739-5AFCFA80FF02}"/>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52D6-486D-8739-5AFCFA80FF02}"/>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52D6-486D-8739-5AFCFA80FF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Production!$D$28:$D$31</c:f>
              <c:strCache>
                <c:ptCount val="4"/>
                <c:pt idx="0">
                  <c:v>Australia</c:v>
                </c:pt>
                <c:pt idx="1">
                  <c:v>South Africa</c:v>
                </c:pt>
                <c:pt idx="2">
                  <c:v>Ghana</c:v>
                </c:pt>
                <c:pt idx="3">
                  <c:v>Peru</c:v>
                </c:pt>
              </c:strCache>
            </c:strRef>
          </c:cat>
          <c:val>
            <c:numRef>
              <c:f>Production!$E$28:$E$31</c:f>
              <c:numCache>
                <c:formatCode>#,##0.0</c:formatCode>
                <c:ptCount val="4"/>
                <c:pt idx="0">
                  <c:v>15.7</c:v>
                </c:pt>
                <c:pt idx="1">
                  <c:v>3</c:v>
                </c:pt>
                <c:pt idx="2">
                  <c:v>19.899999999999999</c:v>
                </c:pt>
                <c:pt idx="3">
                  <c:v>6.3</c:v>
                </c:pt>
              </c:numCache>
            </c:numRef>
          </c:val>
          <c:extLst>
            <c:ext xmlns:c16="http://schemas.microsoft.com/office/drawing/2014/chart" uri="{C3380CC4-5D6E-409C-BE32-E72D297353CC}">
              <c16:uniqueId val="{00000008-52D6-486D-8739-5AFCFA80FF02}"/>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7824571448000681"/>
          <c:y val="0.38565822476073985"/>
          <c:w val="0.20836896122320683"/>
          <c:h val="0.29013560804899385"/>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r>
              <a:rPr lang="en-ZA" sz="1000">
                <a:solidFill>
                  <a:srgbClr val="001D39"/>
                </a:solidFill>
              </a:rPr>
              <a:t>Total gold produced managed per region (%)</a:t>
            </a:r>
          </a:p>
        </c:rich>
      </c:tx>
      <c:overlay val="0"/>
      <c:spPr>
        <a:noFill/>
        <a:ln>
          <a:noFill/>
        </a:ln>
        <a:effectLst/>
      </c:spPr>
      <c:txPr>
        <a:bodyPr rot="0" spcFirstLastPara="1" vertOverflow="ellipsis" vert="horz" wrap="square" anchor="ctr" anchorCtr="1"/>
        <a:lstStyle/>
        <a:p>
          <a:pPr>
            <a:defRPr sz="1000" b="1" i="0" u="none" strike="noStrike" kern="1200" baseline="0">
              <a:solidFill>
                <a:srgbClr val="001D39"/>
              </a:solidFill>
              <a:latin typeface="+mn-lt"/>
              <a:ea typeface="+mn-ea"/>
              <a:cs typeface="+mn-cs"/>
            </a:defRPr>
          </a:pPr>
          <a:endParaRPr lang="en-US"/>
        </a:p>
      </c:txPr>
    </c:title>
    <c:autoTitleDeleted val="0"/>
    <c:plotArea>
      <c:layout/>
      <c:doughnutChart>
        <c:varyColors val="1"/>
        <c:ser>
          <c:idx val="0"/>
          <c:order val="0"/>
          <c:dPt>
            <c:idx val="0"/>
            <c:bubble3D val="0"/>
            <c:spPr>
              <a:solidFill>
                <a:srgbClr val="001D39"/>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1-C8BC-4663-A5FF-FFB17A8E515F}"/>
              </c:ext>
            </c:extLst>
          </c:dPt>
          <c:dPt>
            <c:idx val="1"/>
            <c:bubble3D val="0"/>
            <c:spPr>
              <a:solidFill>
                <a:srgbClr val="7F7F7F"/>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3-C8BC-4663-A5FF-FFB17A8E515F}"/>
              </c:ext>
            </c:extLst>
          </c:dPt>
          <c:dPt>
            <c:idx val="2"/>
            <c:bubble3D val="0"/>
            <c:spPr>
              <a:solidFill>
                <a:srgbClr val="D8BC96"/>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5-C8BC-4663-A5FF-FFB17A8E515F}"/>
              </c:ext>
            </c:extLst>
          </c:dPt>
          <c:dPt>
            <c:idx val="3"/>
            <c:bubble3D val="0"/>
            <c:spPr>
              <a:solidFill>
                <a:srgbClr val="00B398"/>
              </a:solidFill>
              <a:ln>
                <a:noFill/>
              </a:ln>
              <a:effectLst>
                <a:outerShdw blurRad="254000" sx="102000" sy="102000" algn="ctr" rotWithShape="0">
                  <a:prstClr val="black">
                    <a:alpha val="20000"/>
                  </a:prstClr>
                </a:outerShdw>
              </a:effectLst>
            </c:spPr>
            <c:extLst>
              <c:ext xmlns:c16="http://schemas.microsoft.com/office/drawing/2014/chart" uri="{C3380CC4-5D6E-409C-BE32-E72D297353CC}">
                <c16:uniqueId val="{00000007-C8BC-4663-A5FF-FFB17A8E515F}"/>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(Production!$D$39,Production!$D$40,Production!$D$43,Production!$D$44)</c:f>
              <c:strCache>
                <c:ptCount val="4"/>
                <c:pt idx="0">
                  <c:v>Australia</c:v>
                </c:pt>
                <c:pt idx="1">
                  <c:v>South Africa</c:v>
                </c:pt>
                <c:pt idx="2">
                  <c:v>Ghana</c:v>
                </c:pt>
                <c:pt idx="3">
                  <c:v>Peru</c:v>
                </c:pt>
              </c:strCache>
            </c:strRef>
          </c:cat>
          <c:val>
            <c:numRef>
              <c:f>(Production!$E$39,Production!$E$40,Production!$E$43,Production!$E$44)</c:f>
              <c:numCache>
                <c:formatCode>#,##0</c:formatCode>
                <c:ptCount val="4"/>
                <c:pt idx="0">
                  <c:v>1135.3</c:v>
                </c:pt>
                <c:pt idx="1">
                  <c:v>267.3</c:v>
                </c:pt>
                <c:pt idx="2">
                  <c:v>671.80000000000007</c:v>
                </c:pt>
                <c:pt idx="3">
                  <c:v>172.5</c:v>
                </c:pt>
              </c:numCache>
            </c:numRef>
          </c:val>
          <c:extLst>
            <c:ext xmlns:c16="http://schemas.microsoft.com/office/drawing/2014/chart" uri="{C3380CC4-5D6E-409C-BE32-E72D297353CC}">
              <c16:uniqueId val="{00000008-C8BC-4663-A5FF-FFB17A8E515F}"/>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r"/>
      <c:layout>
        <c:manualLayout>
          <c:xMode val="edge"/>
          <c:yMode val="edge"/>
          <c:x val="0.67824571448000681"/>
          <c:y val="0.38565822476073985"/>
          <c:w val="0.20836896122320683"/>
          <c:h val="0.29013560804899385"/>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rgbClr val="F4F4F4"/>
    </a:solidFill>
    <a:ln w="9525" cap="flat" cmpd="sng" algn="ctr">
      <a:solidFill>
        <a:srgbClr val="E3E3E2"/>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8.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9.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4.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1.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6.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2.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3.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5.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6.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documenttasks/documenttask1.xml><?xml version="1.0" encoding="utf-8"?>
<Tasks xmlns="http://schemas.microsoft.com/office/tasks/2019/documenttasks">
  <Task id="{7A1705D3-DFE3-43A0-BE04-A253E1144758}">
    <Anchor>
      <Comment id="{ECEFC479-EFB2-4614-9DA8-585A3BC3AFAB}"/>
    </Anchor>
    <History>
      <Event time="2025-04-09T14:26:28.83" id="{6DD8CDBA-55BA-4C70-AAAA-28578B6AD7CA}">
        <Attribution userId="S::cecily.kyle@goldfields.com::e48bf497-6834-4095-b713-2aa1f7b737af" userName="Cecily Kyle" userProvider="AD"/>
        <Anchor>
          <Comment id="{E75AECD1-916F-445D-BEAD-C91BB41CD8E3}"/>
        </Anchor>
        <Create/>
      </Event>
      <Event time="2025-04-09T14:26:28.83" id="{C0F9475B-F7C7-4BFA-A7B3-3C36081ACED8}">
        <Attribution userId="S::cecily.kyle@goldfields.com::e48bf497-6834-4095-b713-2aa1f7b737af" userName="Cecily Kyle" userProvider="AD"/>
        <Anchor>
          <Comment id="{E75AECD1-916F-445D-BEAD-C91BB41CD8E3}"/>
        </Anchor>
        <Assign userId="S::Andre.Kuhn@goldfields.com::3c30224e-84f8-40c8-a056-361b6f2cbe69" userName="Andre Kuhn" userProvider="AD"/>
      </Event>
      <Event time="2025-04-09T14:26:28.83" id="{8215E862-AF86-4FD6-9E84-DD804CFFE3F0}">
        <Attribution userId="S::cecily.kyle@goldfields.com::e48bf497-6834-4095-b713-2aa1f7b737af" userName="Cecily Kyle" userProvider="AD"/>
        <Anchor>
          <Comment id="{E75AECD1-916F-445D-BEAD-C91BB41CD8E3}"/>
        </Anchor>
        <SetTitle title="@Andre Kuhn please assist Ivy with this query thanks"/>
      </Event>
    </History>
  </Task>
</Tasks>
</file>

<file path=xl/drawings/_rels/drawing1.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2.xml.rels><?xml version="1.0" encoding="UTF-8" standalone="yes"?>
<Relationships xmlns="http://schemas.openxmlformats.org/package/2006/relationships"><Relationship Id="rId8" Type="http://schemas.openxmlformats.org/officeDocument/2006/relationships/hyperlink" Target="#'Our operations'!A1"/><Relationship Id="rId3" Type="http://schemas.openxmlformats.org/officeDocument/2006/relationships/image" Target="../media/image14.svg"/><Relationship Id="rId7" Type="http://schemas.openxmlformats.org/officeDocument/2006/relationships/hyperlink" Target="#Governance!A1"/><Relationship Id="rId2" Type="http://schemas.openxmlformats.org/officeDocument/2006/relationships/image" Target="../media/image13.png"/><Relationship Id="rId1" Type="http://schemas.openxmlformats.org/officeDocument/2006/relationships/hyperlink" Target="#Contents!A1"/><Relationship Id="rId6" Type="http://schemas.openxmlformats.org/officeDocument/2006/relationships/hyperlink" Target="#Social!A1"/><Relationship Id="rId5" Type="http://schemas.openxmlformats.org/officeDocument/2006/relationships/hyperlink" Target="#Environment!A1"/><Relationship Id="rId4" Type="http://schemas.openxmlformats.org/officeDocument/2006/relationships/hyperlink" Target="#Frameworks!A1"/></Relationships>
</file>

<file path=xl/drawings/_rels/drawing3.xml.rels><?xml version="1.0" encoding="UTF-8" standalone="yes"?>
<Relationships xmlns="http://schemas.openxmlformats.org/package/2006/relationships"><Relationship Id="rId13" Type="http://schemas.openxmlformats.org/officeDocument/2006/relationships/hyperlink" Target="#Governance!A1"/><Relationship Id="rId18" Type="http://schemas.openxmlformats.org/officeDocument/2006/relationships/hyperlink" Target="#Production!A1"/><Relationship Id="rId26" Type="http://schemas.openxmlformats.org/officeDocument/2006/relationships/hyperlink" Target="#'Training '!A1"/><Relationship Id="rId39" Type="http://schemas.openxmlformats.org/officeDocument/2006/relationships/hyperlink" Target="#'GRI content index'!A1"/><Relationship Id="rId21" Type="http://schemas.openxmlformats.org/officeDocument/2006/relationships/hyperlink" Target="#'Safety (operations)'!A1"/><Relationship Id="rId34" Type="http://schemas.openxmlformats.org/officeDocument/2006/relationships/hyperlink" Target="#'Community grievances_social inc'!A1"/><Relationship Id="rId42" Type="http://schemas.openxmlformats.org/officeDocument/2006/relationships/hyperlink" Target="#WGC!A1"/><Relationship Id="rId7" Type="http://schemas.openxmlformats.org/officeDocument/2006/relationships/hyperlink" Target="#'Environmental opex and capex'!A1"/><Relationship Id="rId2" Type="http://schemas.openxmlformats.org/officeDocument/2006/relationships/hyperlink" Target="#'GHG emissions'!A1"/><Relationship Id="rId16" Type="http://schemas.openxmlformats.org/officeDocument/2006/relationships/hyperlink" Target="#'Code of conduct '!A1"/><Relationship Id="rId20" Type="http://schemas.openxmlformats.org/officeDocument/2006/relationships/hyperlink" Target="#'National value distribution'!A1"/><Relationship Id="rId29" Type="http://schemas.openxmlformats.org/officeDocument/2006/relationships/hyperlink" Target="#'Hiring and turnover'!A1"/><Relationship Id="rId41" Type="http://schemas.openxmlformats.org/officeDocument/2006/relationships/hyperlink" Target="#ICMM!A1"/><Relationship Id="rId1" Type="http://schemas.openxmlformats.org/officeDocument/2006/relationships/hyperlink" Target="#Environment!A1"/><Relationship Id="rId6" Type="http://schemas.openxmlformats.org/officeDocument/2006/relationships/hyperlink" Target="#Water!A1"/><Relationship Id="rId11" Type="http://schemas.openxmlformats.org/officeDocument/2006/relationships/hyperlink" Target="#'Land management &amp; biodiversity'!A1"/><Relationship Id="rId24" Type="http://schemas.openxmlformats.org/officeDocument/2006/relationships/hyperlink" Target="#'Diversity and equal opportunity'!A1"/><Relationship Id="rId32" Type="http://schemas.openxmlformats.org/officeDocument/2006/relationships/hyperlink" Target="#'Supply chain'!A1"/><Relationship Id="rId37" Type="http://schemas.openxmlformats.org/officeDocument/2006/relationships/hyperlink" Target="#'Safety (Group)'!A1"/><Relationship Id="rId40" Type="http://schemas.openxmlformats.org/officeDocument/2006/relationships/hyperlink" Target="#'SERF index'!A1"/><Relationship Id="rId5" Type="http://schemas.openxmlformats.org/officeDocument/2006/relationships/hyperlink" Target="#Energy!A1"/><Relationship Id="rId15" Type="http://schemas.openxmlformats.org/officeDocument/2006/relationships/hyperlink" Target="#'Policy influence'!A1"/><Relationship Id="rId23" Type="http://schemas.openxmlformats.org/officeDocument/2006/relationships/hyperlink" Target="#Workforce!A1"/><Relationship Id="rId28" Type="http://schemas.openxmlformats.org/officeDocument/2006/relationships/hyperlink" Target="#'Education skills and capacity '!A1"/><Relationship Id="rId36" Type="http://schemas.openxmlformats.org/officeDocument/2006/relationships/hyperlink" Target="#'Indigenous Peoples'!A1"/><Relationship Id="rId10" Type="http://schemas.openxmlformats.org/officeDocument/2006/relationships/hyperlink" Target="#'Closure costs  '!A1"/><Relationship Id="rId19" Type="http://schemas.openxmlformats.org/officeDocument/2006/relationships/hyperlink" Target="#Social!A1"/><Relationship Id="rId31" Type="http://schemas.openxmlformats.org/officeDocument/2006/relationships/hyperlink" Target="#'Host community procurement'!A1"/><Relationship Id="rId4" Type="http://schemas.openxmlformats.org/officeDocument/2006/relationships/hyperlink" Target="#'Energy and carbon performance'!A1"/><Relationship Id="rId9" Type="http://schemas.openxmlformats.org/officeDocument/2006/relationships/hyperlink" Target="#'Tailings and waste'!A1"/><Relationship Id="rId14" Type="http://schemas.openxmlformats.org/officeDocument/2006/relationships/hyperlink" Target="#'Government and tax transparency'!A1"/><Relationship Id="rId22" Type="http://schemas.openxmlformats.org/officeDocument/2006/relationships/hyperlink" Target="#Health!A1"/><Relationship Id="rId27" Type="http://schemas.openxmlformats.org/officeDocument/2006/relationships/hyperlink" Target="#'Host community value creation'!A1"/><Relationship Id="rId30" Type="http://schemas.openxmlformats.org/officeDocument/2006/relationships/hyperlink" Target="#'Host community employment'!A1"/><Relationship Id="rId35" Type="http://schemas.openxmlformats.org/officeDocument/2006/relationships/hyperlink" Target="#'Stakeholder engagement'!A1"/><Relationship Id="rId43" Type="http://schemas.openxmlformats.org/officeDocument/2006/relationships/hyperlink" Target="#Frameworks!A1"/><Relationship Id="rId8" Type="http://schemas.openxmlformats.org/officeDocument/2006/relationships/hyperlink" Target="#'Environment and compliance'!A1"/><Relationship Id="rId3" Type="http://schemas.openxmlformats.org/officeDocument/2006/relationships/hyperlink" Target="#'Country energy'!A1"/><Relationship Id="rId12" Type="http://schemas.openxmlformats.org/officeDocument/2006/relationships/hyperlink" Target="#'Cyanide incident reporting'!A1"/><Relationship Id="rId17" Type="http://schemas.openxmlformats.org/officeDocument/2006/relationships/hyperlink" Target="#'Our operations'!A1"/><Relationship Id="rId25" Type="http://schemas.openxmlformats.org/officeDocument/2006/relationships/hyperlink" Target="#'Remuneration '!A1"/><Relationship Id="rId33" Type="http://schemas.openxmlformats.org/officeDocument/2006/relationships/hyperlink" Target="#'Socioeconomic development'!A1"/><Relationship Id="rId38" Type="http://schemas.openxmlformats.org/officeDocument/2006/relationships/hyperlink" Target="#'Employee support programmes'!A1"/></Relationships>
</file>

<file path=xl/drawings/_rels/drawing4.xml.rels><?xml version="1.0" encoding="UTF-8" standalone="yes"?>
<Relationships xmlns="http://schemas.openxmlformats.org/package/2006/relationships"><Relationship Id="rId3" Type="http://schemas.openxmlformats.org/officeDocument/2006/relationships/hyperlink" Target="#ICMM!A1"/><Relationship Id="rId2" Type="http://schemas.openxmlformats.org/officeDocument/2006/relationships/hyperlink" Target="#'SERF index'!A1"/><Relationship Id="rId1" Type="http://schemas.openxmlformats.org/officeDocument/2006/relationships/hyperlink" Target="#'GRI content index'!A1"/><Relationship Id="rId5" Type="http://schemas.openxmlformats.org/officeDocument/2006/relationships/image" Target="../media/image15.png"/><Relationship Id="rId4" Type="http://schemas.openxmlformats.org/officeDocument/2006/relationships/hyperlink" Target="#WGC!A1"/></Relationships>
</file>

<file path=xl/drawings/_rels/drawing5.xml.rels><?xml version="1.0" encoding="UTF-8" standalone="yes"?>
<Relationships xmlns="http://schemas.openxmlformats.org/package/2006/relationships"><Relationship Id="rId8" Type="http://schemas.openxmlformats.org/officeDocument/2006/relationships/image" Target="../media/image23.png"/><Relationship Id="rId13" Type="http://schemas.openxmlformats.org/officeDocument/2006/relationships/hyperlink" Target="#WGC!A1"/><Relationship Id="rId18" Type="http://schemas.openxmlformats.org/officeDocument/2006/relationships/hyperlink" Target="#Environment!A1"/><Relationship Id="rId3" Type="http://schemas.openxmlformats.org/officeDocument/2006/relationships/image" Target="../media/image18.png"/><Relationship Id="rId21" Type="http://schemas.openxmlformats.org/officeDocument/2006/relationships/hyperlink" Target="#'Our operations'!A1"/><Relationship Id="rId7" Type="http://schemas.openxmlformats.org/officeDocument/2006/relationships/image" Target="../media/image22.png"/><Relationship Id="rId12" Type="http://schemas.openxmlformats.org/officeDocument/2006/relationships/hyperlink" Target="#ICMM!A1"/><Relationship Id="rId17" Type="http://schemas.openxmlformats.org/officeDocument/2006/relationships/hyperlink" Target="#Frameworks!A1"/><Relationship Id="rId2" Type="http://schemas.openxmlformats.org/officeDocument/2006/relationships/image" Target="../media/image17.png"/><Relationship Id="rId16" Type="http://schemas.openxmlformats.org/officeDocument/2006/relationships/image" Target="../media/image14.svg"/><Relationship Id="rId20" Type="http://schemas.openxmlformats.org/officeDocument/2006/relationships/hyperlink" Target="#Governance!A1"/><Relationship Id="rId1" Type="http://schemas.openxmlformats.org/officeDocument/2006/relationships/image" Target="../media/image16.png"/><Relationship Id="rId6" Type="http://schemas.openxmlformats.org/officeDocument/2006/relationships/image" Target="../media/image21.png"/><Relationship Id="rId11" Type="http://schemas.openxmlformats.org/officeDocument/2006/relationships/hyperlink" Target="#'SERF index'!A1"/><Relationship Id="rId5" Type="http://schemas.openxmlformats.org/officeDocument/2006/relationships/image" Target="../media/image20.png"/><Relationship Id="rId15" Type="http://schemas.openxmlformats.org/officeDocument/2006/relationships/image" Target="../media/image13.png"/><Relationship Id="rId23" Type="http://schemas.openxmlformats.org/officeDocument/2006/relationships/image" Target="../media/image26.png"/><Relationship Id="rId10" Type="http://schemas.openxmlformats.org/officeDocument/2006/relationships/hyperlink" Target="#'GRI content index'!A1"/><Relationship Id="rId19" Type="http://schemas.openxmlformats.org/officeDocument/2006/relationships/hyperlink" Target="#Social!A1"/><Relationship Id="rId4" Type="http://schemas.openxmlformats.org/officeDocument/2006/relationships/image" Target="../media/image19.png"/><Relationship Id="rId9" Type="http://schemas.openxmlformats.org/officeDocument/2006/relationships/image" Target="../media/image24.png"/><Relationship Id="rId14" Type="http://schemas.openxmlformats.org/officeDocument/2006/relationships/hyperlink" Target="#Contents!A1"/><Relationship Id="rId22" Type="http://schemas.openxmlformats.org/officeDocument/2006/relationships/image" Target="../media/image25.png"/></Relationships>
</file>

<file path=xl/drawings/_rels/drawing6.xml.rels><?xml version="1.0" encoding="UTF-8" standalone="yes"?>
<Relationships xmlns="http://schemas.openxmlformats.org/package/2006/relationships"><Relationship Id="rId8" Type="http://schemas.openxmlformats.org/officeDocument/2006/relationships/hyperlink" Target="#'Our operations'!A1"/><Relationship Id="rId3" Type="http://schemas.openxmlformats.org/officeDocument/2006/relationships/image" Target="../media/image14.svg"/><Relationship Id="rId7" Type="http://schemas.openxmlformats.org/officeDocument/2006/relationships/hyperlink" Target="#Governance!A1"/><Relationship Id="rId12" Type="http://schemas.openxmlformats.org/officeDocument/2006/relationships/hyperlink" Target="#WGC!A1"/><Relationship Id="rId2" Type="http://schemas.openxmlformats.org/officeDocument/2006/relationships/image" Target="../media/image13.png"/><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ICMM!A1"/><Relationship Id="rId5" Type="http://schemas.openxmlformats.org/officeDocument/2006/relationships/hyperlink" Target="#Environment!A1"/><Relationship Id="rId10" Type="http://schemas.openxmlformats.org/officeDocument/2006/relationships/hyperlink" Target="#'SERF index'!A1"/><Relationship Id="rId4" Type="http://schemas.openxmlformats.org/officeDocument/2006/relationships/hyperlink" Target="#Frameworks!A1"/><Relationship Id="rId9" Type="http://schemas.openxmlformats.org/officeDocument/2006/relationships/hyperlink" Target="#'GRI content index'!A1"/></Relationships>
</file>

<file path=xl/drawings/_rels/drawing7.xml.rels><?xml version="1.0" encoding="UTF-8" standalone="yes"?>
<Relationships xmlns="http://schemas.openxmlformats.org/package/2006/relationships"><Relationship Id="rId8" Type="http://schemas.openxmlformats.org/officeDocument/2006/relationships/hyperlink" Target="#'Our operations'!A1"/><Relationship Id="rId3" Type="http://schemas.openxmlformats.org/officeDocument/2006/relationships/image" Target="../media/image14.svg"/><Relationship Id="rId7" Type="http://schemas.openxmlformats.org/officeDocument/2006/relationships/hyperlink" Target="#Governance!A1"/><Relationship Id="rId12" Type="http://schemas.openxmlformats.org/officeDocument/2006/relationships/hyperlink" Target="#WGC!A1"/><Relationship Id="rId2" Type="http://schemas.openxmlformats.org/officeDocument/2006/relationships/image" Target="../media/image13.png"/><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ICMM!A1"/><Relationship Id="rId5" Type="http://schemas.openxmlformats.org/officeDocument/2006/relationships/hyperlink" Target="#Environment!A1"/><Relationship Id="rId10" Type="http://schemas.openxmlformats.org/officeDocument/2006/relationships/hyperlink" Target="#'SERF index'!A1"/><Relationship Id="rId4" Type="http://schemas.openxmlformats.org/officeDocument/2006/relationships/hyperlink" Target="#Frameworks!A1"/><Relationship Id="rId9" Type="http://schemas.openxmlformats.org/officeDocument/2006/relationships/hyperlink" Target="#'GRI content index'!A1"/></Relationships>
</file>

<file path=xl/drawings/_rels/drawing8.xml.rels><?xml version="1.0" encoding="UTF-8" standalone="yes"?>
<Relationships xmlns="http://schemas.openxmlformats.org/package/2006/relationships"><Relationship Id="rId8" Type="http://schemas.openxmlformats.org/officeDocument/2006/relationships/hyperlink" Target="#'Our operations'!A1"/><Relationship Id="rId3" Type="http://schemas.openxmlformats.org/officeDocument/2006/relationships/image" Target="../media/image14.svg"/><Relationship Id="rId7" Type="http://schemas.openxmlformats.org/officeDocument/2006/relationships/hyperlink" Target="#Governance!A1"/><Relationship Id="rId12" Type="http://schemas.openxmlformats.org/officeDocument/2006/relationships/hyperlink" Target="#WGC!A1"/><Relationship Id="rId2" Type="http://schemas.openxmlformats.org/officeDocument/2006/relationships/image" Target="../media/image13.png"/><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ICMM!A1"/><Relationship Id="rId5" Type="http://schemas.openxmlformats.org/officeDocument/2006/relationships/hyperlink" Target="#Environment!A1"/><Relationship Id="rId10" Type="http://schemas.openxmlformats.org/officeDocument/2006/relationships/hyperlink" Target="#'SERF index'!A1"/><Relationship Id="rId4" Type="http://schemas.openxmlformats.org/officeDocument/2006/relationships/hyperlink" Target="#Frameworks!A1"/><Relationship Id="rId9" Type="http://schemas.openxmlformats.org/officeDocument/2006/relationships/hyperlink" Target="#'GRI content index'!A1"/></Relationships>
</file>

<file path=xl/drawings/_rels/drawing9.xml.rels><?xml version="1.0" encoding="UTF-8" standalone="yes"?>
<Relationships xmlns="http://schemas.openxmlformats.org/package/2006/relationships"><Relationship Id="rId8" Type="http://schemas.openxmlformats.org/officeDocument/2006/relationships/hyperlink" Target="#'Cyanide incident reporting'!A1"/><Relationship Id="rId3" Type="http://schemas.openxmlformats.org/officeDocument/2006/relationships/hyperlink" Target="#'Country energy'!A1"/><Relationship Id="rId7" Type="http://schemas.openxmlformats.org/officeDocument/2006/relationships/hyperlink" Target="#'Environment and compliance'!A1"/><Relationship Id="rId12" Type="http://schemas.openxmlformats.org/officeDocument/2006/relationships/image" Target="../media/image27.png"/><Relationship Id="rId2" Type="http://schemas.openxmlformats.org/officeDocument/2006/relationships/hyperlink" Target="#'GHG emissions'!A1"/><Relationship Id="rId1" Type="http://schemas.openxmlformats.org/officeDocument/2006/relationships/hyperlink" Target="#Energy!A1"/><Relationship Id="rId6" Type="http://schemas.openxmlformats.org/officeDocument/2006/relationships/hyperlink" Target="#Water!A1"/><Relationship Id="rId11" Type="http://schemas.openxmlformats.org/officeDocument/2006/relationships/hyperlink" Target="#'Closure costs  '!A1"/><Relationship Id="rId5" Type="http://schemas.openxmlformats.org/officeDocument/2006/relationships/hyperlink" Target="#'Environmental opex and capex'!A1"/><Relationship Id="rId10" Type="http://schemas.openxmlformats.org/officeDocument/2006/relationships/hyperlink" Target="#'Land management &amp; biodiversity'!A1"/><Relationship Id="rId4" Type="http://schemas.openxmlformats.org/officeDocument/2006/relationships/hyperlink" Target="#'Energy and carbon performance'!A1"/><Relationship Id="rId9" Type="http://schemas.openxmlformats.org/officeDocument/2006/relationships/hyperlink" Target="#'Tailings and waste'!A1"/></Relationships>
</file>

<file path=xl/drawings/_rels/drawing10.xml.rels><?xml version="1.0" encoding="UTF-8" standalone="yes"?>
<Relationships xmlns="http://schemas.openxmlformats.org/package/2006/relationships"><Relationship Id="rId8" Type="http://schemas.openxmlformats.org/officeDocument/2006/relationships/image" Target="../media/image14.svg"/><Relationship Id="rId13" Type="http://schemas.openxmlformats.org/officeDocument/2006/relationships/hyperlink" Target="#'Our operations'!A1"/><Relationship Id="rId18" Type="http://schemas.openxmlformats.org/officeDocument/2006/relationships/hyperlink" Target="#Water!A1"/><Relationship Id="rId3" Type="http://schemas.openxmlformats.org/officeDocument/2006/relationships/chart" Target="../charts/chart3.xml"/><Relationship Id="rId21" Type="http://schemas.openxmlformats.org/officeDocument/2006/relationships/hyperlink" Target="#'Tailings and waste'!A1"/><Relationship Id="rId7" Type="http://schemas.openxmlformats.org/officeDocument/2006/relationships/image" Target="../media/image13.png"/><Relationship Id="rId12" Type="http://schemas.openxmlformats.org/officeDocument/2006/relationships/hyperlink" Target="#Governance!A1"/><Relationship Id="rId17" Type="http://schemas.openxmlformats.org/officeDocument/2006/relationships/hyperlink" Target="#'GHG emissions'!A1"/><Relationship Id="rId2" Type="http://schemas.openxmlformats.org/officeDocument/2006/relationships/chart" Target="../charts/chart2.xml"/><Relationship Id="rId16" Type="http://schemas.openxmlformats.org/officeDocument/2006/relationships/hyperlink" Target="#'Energy and carbon performance'!A1"/><Relationship Id="rId20" Type="http://schemas.openxmlformats.org/officeDocument/2006/relationships/hyperlink" Target="#'Environment and compliance'!A1"/><Relationship Id="rId1" Type="http://schemas.openxmlformats.org/officeDocument/2006/relationships/chart" Target="../charts/chart1.xml"/><Relationship Id="rId6" Type="http://schemas.openxmlformats.org/officeDocument/2006/relationships/hyperlink" Target="#Contents!A1"/><Relationship Id="rId11" Type="http://schemas.openxmlformats.org/officeDocument/2006/relationships/hyperlink" Target="#Social!A1"/><Relationship Id="rId24" Type="http://schemas.openxmlformats.org/officeDocument/2006/relationships/hyperlink" Target="#'Cyanide incident reporting'!A1"/><Relationship Id="rId5" Type="http://schemas.openxmlformats.org/officeDocument/2006/relationships/chart" Target="../charts/chart5.xml"/><Relationship Id="rId15" Type="http://schemas.openxmlformats.org/officeDocument/2006/relationships/hyperlink" Target="#'Country energy'!A1"/><Relationship Id="rId23" Type="http://schemas.openxmlformats.org/officeDocument/2006/relationships/hyperlink" Target="#'Land management &amp; biodiversity'!A1"/><Relationship Id="rId10" Type="http://schemas.openxmlformats.org/officeDocument/2006/relationships/hyperlink" Target="#Environment!A1"/><Relationship Id="rId19" Type="http://schemas.openxmlformats.org/officeDocument/2006/relationships/hyperlink" Target="#'Environmental opex and capex'!A1"/><Relationship Id="rId4" Type="http://schemas.openxmlformats.org/officeDocument/2006/relationships/chart" Target="../charts/chart4.xml"/><Relationship Id="rId9" Type="http://schemas.openxmlformats.org/officeDocument/2006/relationships/hyperlink" Target="#Frameworks!A1"/><Relationship Id="rId14" Type="http://schemas.openxmlformats.org/officeDocument/2006/relationships/hyperlink" Target="#Energy!A1"/><Relationship Id="rId22" Type="http://schemas.openxmlformats.org/officeDocument/2006/relationships/hyperlink" Target="#'Closure costs  '!A1"/></Relationships>
</file>

<file path=xl/drawings/_rels/drawing11.xml.rels><?xml version="1.0" encoding="UTF-8" standalone="yes"?>
<Relationships xmlns="http://schemas.openxmlformats.org/package/2006/relationships"><Relationship Id="rId8" Type="http://schemas.openxmlformats.org/officeDocument/2006/relationships/image" Target="../media/image14.svg"/><Relationship Id="rId13" Type="http://schemas.openxmlformats.org/officeDocument/2006/relationships/hyperlink" Target="#'Our operations'!A1"/><Relationship Id="rId18" Type="http://schemas.openxmlformats.org/officeDocument/2006/relationships/hyperlink" Target="#Water!A1"/><Relationship Id="rId3" Type="http://schemas.openxmlformats.org/officeDocument/2006/relationships/chart" Target="../charts/chart8.xml"/><Relationship Id="rId21" Type="http://schemas.openxmlformats.org/officeDocument/2006/relationships/hyperlink" Target="#'Tailings and waste'!A1"/><Relationship Id="rId7" Type="http://schemas.openxmlformats.org/officeDocument/2006/relationships/image" Target="../media/image13.png"/><Relationship Id="rId12" Type="http://schemas.openxmlformats.org/officeDocument/2006/relationships/hyperlink" Target="#Governance!A1"/><Relationship Id="rId17" Type="http://schemas.openxmlformats.org/officeDocument/2006/relationships/hyperlink" Target="#'GHG emissions'!A1"/><Relationship Id="rId2" Type="http://schemas.openxmlformats.org/officeDocument/2006/relationships/chart" Target="../charts/chart7.xml"/><Relationship Id="rId16" Type="http://schemas.openxmlformats.org/officeDocument/2006/relationships/hyperlink" Target="#'Energy and carbon performance'!A1"/><Relationship Id="rId20" Type="http://schemas.openxmlformats.org/officeDocument/2006/relationships/hyperlink" Target="#'Environment and compliance'!A1"/><Relationship Id="rId1" Type="http://schemas.openxmlformats.org/officeDocument/2006/relationships/chart" Target="../charts/chart6.xml"/><Relationship Id="rId6" Type="http://schemas.openxmlformats.org/officeDocument/2006/relationships/hyperlink" Target="#Contents!A1"/><Relationship Id="rId11" Type="http://schemas.openxmlformats.org/officeDocument/2006/relationships/hyperlink" Target="#Social!A1"/><Relationship Id="rId24" Type="http://schemas.openxmlformats.org/officeDocument/2006/relationships/hyperlink" Target="#'Cyanide incident reporting'!A1"/><Relationship Id="rId5" Type="http://schemas.openxmlformats.org/officeDocument/2006/relationships/chart" Target="../charts/chart10.xml"/><Relationship Id="rId15" Type="http://schemas.openxmlformats.org/officeDocument/2006/relationships/hyperlink" Target="#'Country energy'!A1"/><Relationship Id="rId23" Type="http://schemas.openxmlformats.org/officeDocument/2006/relationships/hyperlink" Target="#'Land management &amp; biodiversity'!A1"/><Relationship Id="rId10" Type="http://schemas.openxmlformats.org/officeDocument/2006/relationships/hyperlink" Target="#Environment!A1"/><Relationship Id="rId19" Type="http://schemas.openxmlformats.org/officeDocument/2006/relationships/hyperlink" Target="#'Environmental opex and capex'!A1"/><Relationship Id="rId4" Type="http://schemas.openxmlformats.org/officeDocument/2006/relationships/chart" Target="../charts/chart9.xml"/><Relationship Id="rId9" Type="http://schemas.openxmlformats.org/officeDocument/2006/relationships/hyperlink" Target="#Frameworks!A1"/><Relationship Id="rId14" Type="http://schemas.openxmlformats.org/officeDocument/2006/relationships/hyperlink" Target="#Energy!A1"/><Relationship Id="rId22" Type="http://schemas.openxmlformats.org/officeDocument/2006/relationships/hyperlink" Target="#'Closure costs  '!A1"/></Relationships>
</file>

<file path=xl/drawings/_rels/drawing12.xml.rels><?xml version="1.0" encoding="UTF-8" standalone="yes"?>
<Relationships xmlns="http://schemas.openxmlformats.org/package/2006/relationships"><Relationship Id="rId8" Type="http://schemas.openxmlformats.org/officeDocument/2006/relationships/hyperlink" Target="#Governance!A1"/><Relationship Id="rId13" Type="http://schemas.openxmlformats.org/officeDocument/2006/relationships/hyperlink" Target="#'GHG emissions'!A1"/><Relationship Id="rId18" Type="http://schemas.openxmlformats.org/officeDocument/2006/relationships/hyperlink" Target="#'Closure costs  '!A1"/><Relationship Id="rId3" Type="http://schemas.openxmlformats.org/officeDocument/2006/relationships/image" Target="../media/image13.png"/><Relationship Id="rId7" Type="http://schemas.openxmlformats.org/officeDocument/2006/relationships/hyperlink" Target="#Social!A1"/><Relationship Id="rId12" Type="http://schemas.openxmlformats.org/officeDocument/2006/relationships/hyperlink" Target="#'Energy and carbon performance'!A1"/><Relationship Id="rId17" Type="http://schemas.openxmlformats.org/officeDocument/2006/relationships/hyperlink" Target="#'Tailings and waste'!A1"/><Relationship Id="rId2" Type="http://schemas.openxmlformats.org/officeDocument/2006/relationships/hyperlink" Target="#Contents!A1"/><Relationship Id="rId16" Type="http://schemas.openxmlformats.org/officeDocument/2006/relationships/hyperlink" Target="#'Environment and compliance'!A1"/><Relationship Id="rId20" Type="http://schemas.openxmlformats.org/officeDocument/2006/relationships/hyperlink" Target="#'Cyanide incident reporting'!A1"/><Relationship Id="rId1" Type="http://schemas.openxmlformats.org/officeDocument/2006/relationships/chart" Target="../charts/chart11.xml"/><Relationship Id="rId6" Type="http://schemas.openxmlformats.org/officeDocument/2006/relationships/hyperlink" Target="#Environment!A1"/><Relationship Id="rId11" Type="http://schemas.openxmlformats.org/officeDocument/2006/relationships/hyperlink" Target="#'Country energy'!A1"/><Relationship Id="rId5" Type="http://schemas.openxmlformats.org/officeDocument/2006/relationships/hyperlink" Target="#Frameworks!A1"/><Relationship Id="rId15" Type="http://schemas.openxmlformats.org/officeDocument/2006/relationships/hyperlink" Target="#'Environmental opex and capex'!A1"/><Relationship Id="rId10" Type="http://schemas.openxmlformats.org/officeDocument/2006/relationships/hyperlink" Target="#Energy!A1"/><Relationship Id="rId19" Type="http://schemas.openxmlformats.org/officeDocument/2006/relationships/hyperlink" Target="#'Land management &amp; biodiversity'!A1"/><Relationship Id="rId4" Type="http://schemas.openxmlformats.org/officeDocument/2006/relationships/image" Target="../media/image14.svg"/><Relationship Id="rId9" Type="http://schemas.openxmlformats.org/officeDocument/2006/relationships/hyperlink" Target="#'Our operations'!A1"/><Relationship Id="rId14" Type="http://schemas.openxmlformats.org/officeDocument/2006/relationships/hyperlink" Target="#Water!A1"/></Relationships>
</file>

<file path=xl/drawings/_rels/drawing13.xml.rels><?xml version="1.0" encoding="UTF-8" standalone="yes"?>
<Relationships xmlns="http://schemas.openxmlformats.org/package/2006/relationships"><Relationship Id="rId8" Type="http://schemas.openxmlformats.org/officeDocument/2006/relationships/hyperlink" Target="#Environment!A1"/><Relationship Id="rId13" Type="http://schemas.openxmlformats.org/officeDocument/2006/relationships/hyperlink" Target="#'Country energy'!A1"/><Relationship Id="rId18" Type="http://schemas.openxmlformats.org/officeDocument/2006/relationships/hyperlink" Target="#'Environment and compliance'!A1"/><Relationship Id="rId3" Type="http://schemas.openxmlformats.org/officeDocument/2006/relationships/chart" Target="../charts/chart14.xml"/><Relationship Id="rId21" Type="http://schemas.openxmlformats.org/officeDocument/2006/relationships/hyperlink" Target="#'Land management &amp; biodiversity'!A1"/><Relationship Id="rId7" Type="http://schemas.openxmlformats.org/officeDocument/2006/relationships/hyperlink" Target="#Frameworks!A1"/><Relationship Id="rId12" Type="http://schemas.openxmlformats.org/officeDocument/2006/relationships/hyperlink" Target="#Energy!A1"/><Relationship Id="rId17" Type="http://schemas.openxmlformats.org/officeDocument/2006/relationships/hyperlink" Target="#'Environmental opex and capex'!A1"/><Relationship Id="rId2" Type="http://schemas.openxmlformats.org/officeDocument/2006/relationships/chart" Target="../charts/chart13.xml"/><Relationship Id="rId16" Type="http://schemas.openxmlformats.org/officeDocument/2006/relationships/hyperlink" Target="#Water!A1"/><Relationship Id="rId20" Type="http://schemas.openxmlformats.org/officeDocument/2006/relationships/hyperlink" Target="#'Closure costs  '!A1"/><Relationship Id="rId1" Type="http://schemas.openxmlformats.org/officeDocument/2006/relationships/chart" Target="../charts/chart12.xml"/><Relationship Id="rId6" Type="http://schemas.openxmlformats.org/officeDocument/2006/relationships/image" Target="../media/image14.svg"/><Relationship Id="rId11" Type="http://schemas.openxmlformats.org/officeDocument/2006/relationships/hyperlink" Target="#'Our operations'!A1"/><Relationship Id="rId5" Type="http://schemas.openxmlformats.org/officeDocument/2006/relationships/image" Target="../media/image13.png"/><Relationship Id="rId15" Type="http://schemas.openxmlformats.org/officeDocument/2006/relationships/hyperlink" Target="#'GHG emissions'!A1"/><Relationship Id="rId10" Type="http://schemas.openxmlformats.org/officeDocument/2006/relationships/hyperlink" Target="#Governance!A1"/><Relationship Id="rId19" Type="http://schemas.openxmlformats.org/officeDocument/2006/relationships/hyperlink" Target="#'Tailings and waste'!A1"/><Relationship Id="rId4" Type="http://schemas.openxmlformats.org/officeDocument/2006/relationships/hyperlink" Target="#Contents!A1"/><Relationship Id="rId9" Type="http://schemas.openxmlformats.org/officeDocument/2006/relationships/hyperlink" Target="#Social!A1"/><Relationship Id="rId14" Type="http://schemas.openxmlformats.org/officeDocument/2006/relationships/hyperlink" Target="#'Energy and carbon performance'!A1"/><Relationship Id="rId22" Type="http://schemas.openxmlformats.org/officeDocument/2006/relationships/hyperlink" Target="#'Cyanide incident reporting'!A1"/></Relationships>
</file>

<file path=xl/drawings/_rels/drawing14.xml.rels><?xml version="1.0" encoding="UTF-8" standalone="yes"?>
<Relationships xmlns="http://schemas.openxmlformats.org/package/2006/relationships"><Relationship Id="rId8" Type="http://schemas.openxmlformats.org/officeDocument/2006/relationships/hyperlink" Target="#Social!A1"/><Relationship Id="rId13" Type="http://schemas.openxmlformats.org/officeDocument/2006/relationships/hyperlink" Target="#'Energy and carbon performance'!A1"/><Relationship Id="rId18" Type="http://schemas.openxmlformats.org/officeDocument/2006/relationships/hyperlink" Target="#'Tailings and waste'!A1"/><Relationship Id="rId3" Type="http://schemas.openxmlformats.org/officeDocument/2006/relationships/hyperlink" Target="#Contents!A1"/><Relationship Id="rId21" Type="http://schemas.openxmlformats.org/officeDocument/2006/relationships/hyperlink" Target="#'Cyanide incident reporting'!A1"/><Relationship Id="rId7" Type="http://schemas.openxmlformats.org/officeDocument/2006/relationships/hyperlink" Target="#Environment!A1"/><Relationship Id="rId12" Type="http://schemas.openxmlformats.org/officeDocument/2006/relationships/hyperlink" Target="#'Country energy'!A1"/><Relationship Id="rId17" Type="http://schemas.openxmlformats.org/officeDocument/2006/relationships/hyperlink" Target="#'Environment and compliance'!A1"/><Relationship Id="rId2" Type="http://schemas.openxmlformats.org/officeDocument/2006/relationships/chart" Target="../charts/chart16.xml"/><Relationship Id="rId16" Type="http://schemas.openxmlformats.org/officeDocument/2006/relationships/hyperlink" Target="#'Environmental opex and capex'!A1"/><Relationship Id="rId20" Type="http://schemas.openxmlformats.org/officeDocument/2006/relationships/hyperlink" Target="#'Land management &amp; biodiversity'!A1"/><Relationship Id="rId1" Type="http://schemas.openxmlformats.org/officeDocument/2006/relationships/chart" Target="../charts/chart15.xml"/><Relationship Id="rId6" Type="http://schemas.openxmlformats.org/officeDocument/2006/relationships/hyperlink" Target="#Frameworks!A1"/><Relationship Id="rId11" Type="http://schemas.openxmlformats.org/officeDocument/2006/relationships/hyperlink" Target="#Energy!A1"/><Relationship Id="rId5" Type="http://schemas.openxmlformats.org/officeDocument/2006/relationships/image" Target="../media/image14.svg"/><Relationship Id="rId15" Type="http://schemas.openxmlformats.org/officeDocument/2006/relationships/hyperlink" Target="#Water!A1"/><Relationship Id="rId10" Type="http://schemas.openxmlformats.org/officeDocument/2006/relationships/hyperlink" Target="#'Our operations'!A1"/><Relationship Id="rId19" Type="http://schemas.openxmlformats.org/officeDocument/2006/relationships/hyperlink" Target="#'Closure costs  '!A1"/><Relationship Id="rId4" Type="http://schemas.openxmlformats.org/officeDocument/2006/relationships/image" Target="../media/image13.png"/><Relationship Id="rId9" Type="http://schemas.openxmlformats.org/officeDocument/2006/relationships/hyperlink" Target="#Governance!A1"/><Relationship Id="rId14" Type="http://schemas.openxmlformats.org/officeDocument/2006/relationships/hyperlink" Target="#'GHG emissions'!A1"/></Relationships>
</file>

<file path=xl/drawings/_rels/drawing15.xml.rels><?xml version="1.0" encoding="UTF-8" standalone="yes"?>
<Relationships xmlns="http://schemas.openxmlformats.org/package/2006/relationships"><Relationship Id="rId8" Type="http://schemas.openxmlformats.org/officeDocument/2006/relationships/hyperlink" Target="#'Tailings and waste'!A1"/><Relationship Id="rId13" Type="http://schemas.openxmlformats.org/officeDocument/2006/relationships/image" Target="../media/image13.png"/><Relationship Id="rId18" Type="http://schemas.openxmlformats.org/officeDocument/2006/relationships/hyperlink" Target="#Governance!A1"/><Relationship Id="rId3" Type="http://schemas.openxmlformats.org/officeDocument/2006/relationships/hyperlink" Target="#'Energy and carbon performance'!A1"/><Relationship Id="rId7" Type="http://schemas.openxmlformats.org/officeDocument/2006/relationships/hyperlink" Target="#'Environment and compliance'!A1"/><Relationship Id="rId12" Type="http://schemas.openxmlformats.org/officeDocument/2006/relationships/hyperlink" Target="#Contents!A1"/><Relationship Id="rId17" Type="http://schemas.openxmlformats.org/officeDocument/2006/relationships/hyperlink" Target="#Social!A1"/><Relationship Id="rId2" Type="http://schemas.openxmlformats.org/officeDocument/2006/relationships/hyperlink" Target="#'Country energy'!A1"/><Relationship Id="rId16" Type="http://schemas.openxmlformats.org/officeDocument/2006/relationships/hyperlink" Target="#Environment!A1"/><Relationship Id="rId1" Type="http://schemas.openxmlformats.org/officeDocument/2006/relationships/hyperlink" Target="#Energy!A1"/><Relationship Id="rId6" Type="http://schemas.openxmlformats.org/officeDocument/2006/relationships/hyperlink" Target="#'Environmental opex and capex'!A1"/><Relationship Id="rId11" Type="http://schemas.openxmlformats.org/officeDocument/2006/relationships/hyperlink" Target="#'Cyanide incident reporting'!A1"/><Relationship Id="rId5" Type="http://schemas.openxmlformats.org/officeDocument/2006/relationships/hyperlink" Target="#Water!A1"/><Relationship Id="rId15" Type="http://schemas.openxmlformats.org/officeDocument/2006/relationships/hyperlink" Target="#Frameworks!A1"/><Relationship Id="rId10" Type="http://schemas.openxmlformats.org/officeDocument/2006/relationships/hyperlink" Target="#'Land management &amp; biodiversity'!A1"/><Relationship Id="rId19" Type="http://schemas.openxmlformats.org/officeDocument/2006/relationships/hyperlink" Target="#'Our operations'!A1"/><Relationship Id="rId4" Type="http://schemas.openxmlformats.org/officeDocument/2006/relationships/hyperlink" Target="#'GHG emissions'!A1"/><Relationship Id="rId9" Type="http://schemas.openxmlformats.org/officeDocument/2006/relationships/hyperlink" Target="#'Closure costs  '!A1"/><Relationship Id="rId14" Type="http://schemas.openxmlformats.org/officeDocument/2006/relationships/image" Target="../media/image14.svg"/></Relationships>
</file>

<file path=xl/drawings/_rels/drawing16.xml.rels><?xml version="1.0" encoding="UTF-8" standalone="yes"?>
<Relationships xmlns="http://schemas.openxmlformats.org/package/2006/relationships"><Relationship Id="rId8" Type="http://schemas.openxmlformats.org/officeDocument/2006/relationships/image" Target="../media/image14.svg"/><Relationship Id="rId13" Type="http://schemas.openxmlformats.org/officeDocument/2006/relationships/hyperlink" Target="#'Our operations'!A1"/><Relationship Id="rId18" Type="http://schemas.openxmlformats.org/officeDocument/2006/relationships/hyperlink" Target="#Water!A1"/><Relationship Id="rId3" Type="http://schemas.openxmlformats.org/officeDocument/2006/relationships/chart" Target="../charts/chart19.xml"/><Relationship Id="rId21" Type="http://schemas.openxmlformats.org/officeDocument/2006/relationships/hyperlink" Target="#'Tailings and waste'!A1"/><Relationship Id="rId7" Type="http://schemas.openxmlformats.org/officeDocument/2006/relationships/image" Target="../media/image13.png"/><Relationship Id="rId12" Type="http://schemas.openxmlformats.org/officeDocument/2006/relationships/hyperlink" Target="#Governance!A1"/><Relationship Id="rId17" Type="http://schemas.openxmlformats.org/officeDocument/2006/relationships/hyperlink" Target="#'GHG emissions'!A1"/><Relationship Id="rId2" Type="http://schemas.openxmlformats.org/officeDocument/2006/relationships/chart" Target="../charts/chart18.xml"/><Relationship Id="rId16" Type="http://schemas.openxmlformats.org/officeDocument/2006/relationships/hyperlink" Target="#'Energy and carbon performance'!A1"/><Relationship Id="rId20" Type="http://schemas.openxmlformats.org/officeDocument/2006/relationships/hyperlink" Target="#'Environment and compliance'!A1"/><Relationship Id="rId1" Type="http://schemas.openxmlformats.org/officeDocument/2006/relationships/chart" Target="../charts/chart17.xml"/><Relationship Id="rId6" Type="http://schemas.openxmlformats.org/officeDocument/2006/relationships/hyperlink" Target="#Contents!A1"/><Relationship Id="rId11" Type="http://schemas.openxmlformats.org/officeDocument/2006/relationships/hyperlink" Target="#Social!A1"/><Relationship Id="rId24" Type="http://schemas.openxmlformats.org/officeDocument/2006/relationships/hyperlink" Target="#'Cyanide incident reporting'!A1"/><Relationship Id="rId5" Type="http://schemas.openxmlformats.org/officeDocument/2006/relationships/chart" Target="../charts/chart21.xml"/><Relationship Id="rId15" Type="http://schemas.openxmlformats.org/officeDocument/2006/relationships/hyperlink" Target="#'Country energy'!A1"/><Relationship Id="rId23" Type="http://schemas.openxmlformats.org/officeDocument/2006/relationships/hyperlink" Target="#'Land management &amp; biodiversity'!A1"/><Relationship Id="rId10" Type="http://schemas.openxmlformats.org/officeDocument/2006/relationships/hyperlink" Target="#Environment!A1"/><Relationship Id="rId19" Type="http://schemas.openxmlformats.org/officeDocument/2006/relationships/hyperlink" Target="#'Environmental opex and capex'!A1"/><Relationship Id="rId4" Type="http://schemas.openxmlformats.org/officeDocument/2006/relationships/chart" Target="../charts/chart20.xml"/><Relationship Id="rId9" Type="http://schemas.openxmlformats.org/officeDocument/2006/relationships/hyperlink" Target="#Frameworks!A1"/><Relationship Id="rId14" Type="http://schemas.openxmlformats.org/officeDocument/2006/relationships/hyperlink" Target="#Energy!A1"/><Relationship Id="rId22" Type="http://schemas.openxmlformats.org/officeDocument/2006/relationships/hyperlink" Target="#'Closure costs  '!A1"/></Relationships>
</file>

<file path=xl/drawings/_rels/drawing17.xml.rels><?xml version="1.0" encoding="UTF-8" standalone="yes"?>
<Relationships xmlns="http://schemas.openxmlformats.org/package/2006/relationships"><Relationship Id="rId8" Type="http://schemas.openxmlformats.org/officeDocument/2006/relationships/hyperlink" Target="#'Tailings and waste'!A1"/><Relationship Id="rId13" Type="http://schemas.openxmlformats.org/officeDocument/2006/relationships/image" Target="../media/image13.png"/><Relationship Id="rId18" Type="http://schemas.openxmlformats.org/officeDocument/2006/relationships/hyperlink" Target="#Governance!A1"/><Relationship Id="rId3" Type="http://schemas.openxmlformats.org/officeDocument/2006/relationships/hyperlink" Target="#'Energy and carbon performance'!A1"/><Relationship Id="rId7" Type="http://schemas.openxmlformats.org/officeDocument/2006/relationships/hyperlink" Target="#'Environment and compliance'!A1"/><Relationship Id="rId12" Type="http://schemas.openxmlformats.org/officeDocument/2006/relationships/hyperlink" Target="#Contents!A1"/><Relationship Id="rId17" Type="http://schemas.openxmlformats.org/officeDocument/2006/relationships/hyperlink" Target="#Social!A1"/><Relationship Id="rId2" Type="http://schemas.openxmlformats.org/officeDocument/2006/relationships/hyperlink" Target="#'Country energy'!A1"/><Relationship Id="rId16" Type="http://schemas.openxmlformats.org/officeDocument/2006/relationships/hyperlink" Target="#Environment!A1"/><Relationship Id="rId1" Type="http://schemas.openxmlformats.org/officeDocument/2006/relationships/hyperlink" Target="#Energy!A1"/><Relationship Id="rId6" Type="http://schemas.openxmlformats.org/officeDocument/2006/relationships/hyperlink" Target="#'Environmental opex and capex'!A1"/><Relationship Id="rId11" Type="http://schemas.openxmlformats.org/officeDocument/2006/relationships/hyperlink" Target="#'Cyanide incident reporting'!A1"/><Relationship Id="rId5" Type="http://schemas.openxmlformats.org/officeDocument/2006/relationships/hyperlink" Target="#Water!A1"/><Relationship Id="rId15" Type="http://schemas.openxmlformats.org/officeDocument/2006/relationships/hyperlink" Target="#Frameworks!A1"/><Relationship Id="rId10" Type="http://schemas.openxmlformats.org/officeDocument/2006/relationships/hyperlink" Target="#'Land management &amp; biodiversity'!A1"/><Relationship Id="rId19" Type="http://schemas.openxmlformats.org/officeDocument/2006/relationships/hyperlink" Target="#'Our operations'!A1"/><Relationship Id="rId4" Type="http://schemas.openxmlformats.org/officeDocument/2006/relationships/hyperlink" Target="#'GHG emissions'!A1"/><Relationship Id="rId9" Type="http://schemas.openxmlformats.org/officeDocument/2006/relationships/hyperlink" Target="#'Closure costs  '!A1"/><Relationship Id="rId14" Type="http://schemas.openxmlformats.org/officeDocument/2006/relationships/image" Target="../media/image14.svg"/></Relationships>
</file>

<file path=xl/drawings/_rels/drawing18.xml.rels><?xml version="1.0" encoding="UTF-8" standalone="yes"?>
<Relationships xmlns="http://schemas.openxmlformats.org/package/2006/relationships"><Relationship Id="rId8" Type="http://schemas.openxmlformats.org/officeDocument/2006/relationships/hyperlink" Target="#Environment!A1"/><Relationship Id="rId13" Type="http://schemas.openxmlformats.org/officeDocument/2006/relationships/hyperlink" Target="#'Country energy'!A1"/><Relationship Id="rId18" Type="http://schemas.openxmlformats.org/officeDocument/2006/relationships/hyperlink" Target="#'Environment and compliance'!A1"/><Relationship Id="rId3" Type="http://schemas.openxmlformats.org/officeDocument/2006/relationships/chart" Target="../charts/chart24.xml"/><Relationship Id="rId21" Type="http://schemas.openxmlformats.org/officeDocument/2006/relationships/hyperlink" Target="#'Land management &amp; biodiversity'!A1"/><Relationship Id="rId7" Type="http://schemas.openxmlformats.org/officeDocument/2006/relationships/hyperlink" Target="#Frameworks!A1"/><Relationship Id="rId12" Type="http://schemas.openxmlformats.org/officeDocument/2006/relationships/hyperlink" Target="#Energy!A1"/><Relationship Id="rId17" Type="http://schemas.openxmlformats.org/officeDocument/2006/relationships/hyperlink" Target="#'Environmental opex and capex'!A1"/><Relationship Id="rId2" Type="http://schemas.openxmlformats.org/officeDocument/2006/relationships/chart" Target="../charts/chart23.xml"/><Relationship Id="rId16" Type="http://schemas.openxmlformats.org/officeDocument/2006/relationships/hyperlink" Target="#Water!A1"/><Relationship Id="rId20" Type="http://schemas.openxmlformats.org/officeDocument/2006/relationships/hyperlink" Target="#'Closure costs  '!A1"/><Relationship Id="rId1" Type="http://schemas.openxmlformats.org/officeDocument/2006/relationships/chart" Target="../charts/chart22.xml"/><Relationship Id="rId6" Type="http://schemas.openxmlformats.org/officeDocument/2006/relationships/image" Target="../media/image14.svg"/><Relationship Id="rId11" Type="http://schemas.openxmlformats.org/officeDocument/2006/relationships/hyperlink" Target="#'Our operations'!A1"/><Relationship Id="rId5" Type="http://schemas.openxmlformats.org/officeDocument/2006/relationships/image" Target="../media/image13.png"/><Relationship Id="rId15" Type="http://schemas.openxmlformats.org/officeDocument/2006/relationships/hyperlink" Target="#'GHG emissions'!A1"/><Relationship Id="rId10" Type="http://schemas.openxmlformats.org/officeDocument/2006/relationships/hyperlink" Target="#Governance!A1"/><Relationship Id="rId19" Type="http://schemas.openxmlformats.org/officeDocument/2006/relationships/hyperlink" Target="#'Tailings and waste'!A1"/><Relationship Id="rId4" Type="http://schemas.openxmlformats.org/officeDocument/2006/relationships/hyperlink" Target="#Contents!A1"/><Relationship Id="rId9" Type="http://schemas.openxmlformats.org/officeDocument/2006/relationships/hyperlink" Target="#Social!A1"/><Relationship Id="rId14" Type="http://schemas.openxmlformats.org/officeDocument/2006/relationships/hyperlink" Target="#'Energy and carbon performance'!A1"/><Relationship Id="rId22" Type="http://schemas.openxmlformats.org/officeDocument/2006/relationships/hyperlink" Target="#'Cyanide incident reporting'!A1"/></Relationships>
</file>

<file path=xl/drawings/_rels/drawing19.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Water!A1"/><Relationship Id="rId18" Type="http://schemas.openxmlformats.org/officeDocument/2006/relationships/hyperlink" Target="#'Land management &amp; biodiversity'!A1"/><Relationship Id="rId3" Type="http://schemas.openxmlformats.org/officeDocument/2006/relationships/image" Target="../media/image14.svg"/><Relationship Id="rId7" Type="http://schemas.openxmlformats.org/officeDocument/2006/relationships/hyperlink" Target="#Governance!A1"/><Relationship Id="rId12" Type="http://schemas.openxmlformats.org/officeDocument/2006/relationships/hyperlink" Target="#'GHG emissions'!A1"/><Relationship Id="rId17" Type="http://schemas.openxmlformats.org/officeDocument/2006/relationships/hyperlink" Target="#'Closure costs  '!A1"/><Relationship Id="rId2" Type="http://schemas.openxmlformats.org/officeDocument/2006/relationships/image" Target="../media/image13.png"/><Relationship Id="rId16" Type="http://schemas.openxmlformats.org/officeDocument/2006/relationships/hyperlink" Target="#'Tailings and waste'!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Energy and carbon performance'!A1"/><Relationship Id="rId5" Type="http://schemas.openxmlformats.org/officeDocument/2006/relationships/hyperlink" Target="#Environment!A1"/><Relationship Id="rId15" Type="http://schemas.openxmlformats.org/officeDocument/2006/relationships/hyperlink" Target="#'Environment and compliance'!A1"/><Relationship Id="rId10" Type="http://schemas.openxmlformats.org/officeDocument/2006/relationships/hyperlink" Target="#'Country energy'!A1"/><Relationship Id="rId19" Type="http://schemas.openxmlformats.org/officeDocument/2006/relationships/hyperlink" Target="#'Cyanide incident reporting'!A1"/><Relationship Id="rId4" Type="http://schemas.openxmlformats.org/officeDocument/2006/relationships/hyperlink" Target="#Frameworks!A1"/><Relationship Id="rId9" Type="http://schemas.openxmlformats.org/officeDocument/2006/relationships/hyperlink" Target="#Energy!A1"/><Relationship Id="rId14" Type="http://schemas.openxmlformats.org/officeDocument/2006/relationships/hyperlink" Target="#'Environmental opex and capex'!A1"/></Relationships>
</file>

<file path=xl/drawings/_rels/drawing20.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Water!A1"/><Relationship Id="rId18" Type="http://schemas.openxmlformats.org/officeDocument/2006/relationships/hyperlink" Target="#'Land management &amp; biodiversity'!A1"/><Relationship Id="rId3" Type="http://schemas.openxmlformats.org/officeDocument/2006/relationships/image" Target="../media/image14.svg"/><Relationship Id="rId7" Type="http://schemas.openxmlformats.org/officeDocument/2006/relationships/hyperlink" Target="#Governance!A1"/><Relationship Id="rId12" Type="http://schemas.openxmlformats.org/officeDocument/2006/relationships/hyperlink" Target="#'GHG emissions'!A1"/><Relationship Id="rId17" Type="http://schemas.openxmlformats.org/officeDocument/2006/relationships/hyperlink" Target="#'Closure costs  '!A1"/><Relationship Id="rId2" Type="http://schemas.openxmlformats.org/officeDocument/2006/relationships/image" Target="../media/image13.png"/><Relationship Id="rId16" Type="http://schemas.openxmlformats.org/officeDocument/2006/relationships/hyperlink" Target="#'Tailings and waste'!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Energy and carbon performance'!A1"/><Relationship Id="rId5" Type="http://schemas.openxmlformats.org/officeDocument/2006/relationships/hyperlink" Target="#Environment!A1"/><Relationship Id="rId15" Type="http://schemas.openxmlformats.org/officeDocument/2006/relationships/hyperlink" Target="#'Environment and compliance'!A1"/><Relationship Id="rId10" Type="http://schemas.openxmlformats.org/officeDocument/2006/relationships/hyperlink" Target="#'Country energy'!A1"/><Relationship Id="rId19" Type="http://schemas.openxmlformats.org/officeDocument/2006/relationships/hyperlink" Target="#'Cyanide incident reporting'!A1"/><Relationship Id="rId4" Type="http://schemas.openxmlformats.org/officeDocument/2006/relationships/hyperlink" Target="#Frameworks!A1"/><Relationship Id="rId9" Type="http://schemas.openxmlformats.org/officeDocument/2006/relationships/hyperlink" Target="#Energy!A1"/><Relationship Id="rId14" Type="http://schemas.openxmlformats.org/officeDocument/2006/relationships/hyperlink" Target="#'Environmental opex and capex'!A1"/></Relationships>
</file>

<file path=xl/drawings/_rels/drawing21.xml.rels><?xml version="1.0" encoding="UTF-8" standalone="yes"?>
<Relationships xmlns="http://schemas.openxmlformats.org/package/2006/relationships"><Relationship Id="rId8" Type="http://schemas.openxmlformats.org/officeDocument/2006/relationships/hyperlink" Target="#'Education skills and capacity '!A1"/><Relationship Id="rId13" Type="http://schemas.openxmlformats.org/officeDocument/2006/relationships/hyperlink" Target="#'Supply chain'!A1"/><Relationship Id="rId18" Type="http://schemas.openxmlformats.org/officeDocument/2006/relationships/hyperlink" Target="#'Stakeholder engagement'!A1"/><Relationship Id="rId3" Type="http://schemas.openxmlformats.org/officeDocument/2006/relationships/hyperlink" Target="#'Safety (operations)'!A1"/><Relationship Id="rId7" Type="http://schemas.openxmlformats.org/officeDocument/2006/relationships/hyperlink" Target="#'Training '!A1"/><Relationship Id="rId12" Type="http://schemas.openxmlformats.org/officeDocument/2006/relationships/hyperlink" Target="#'Host community procurement'!A1"/><Relationship Id="rId17" Type="http://schemas.openxmlformats.org/officeDocument/2006/relationships/hyperlink" Target="#'Indigenous peoples'!A1"/><Relationship Id="rId2" Type="http://schemas.openxmlformats.org/officeDocument/2006/relationships/hyperlink" Target="#'Safety (Group)'!A1"/><Relationship Id="rId16" Type="http://schemas.openxmlformats.org/officeDocument/2006/relationships/hyperlink" Target="#'Remuneration '!A1"/><Relationship Id="rId20" Type="http://schemas.openxmlformats.org/officeDocument/2006/relationships/hyperlink" Target="#Health!A1"/><Relationship Id="rId1" Type="http://schemas.openxmlformats.org/officeDocument/2006/relationships/hyperlink" Target="#'National value distribution'!A1"/><Relationship Id="rId6" Type="http://schemas.openxmlformats.org/officeDocument/2006/relationships/hyperlink" Target="#'Hiring and turnover'!A1"/><Relationship Id="rId11" Type="http://schemas.openxmlformats.org/officeDocument/2006/relationships/hyperlink" Target="#'Host community employment'!A1"/><Relationship Id="rId5" Type="http://schemas.openxmlformats.org/officeDocument/2006/relationships/hyperlink" Target="#'Diversity and equal opportunity'!A1"/><Relationship Id="rId15" Type="http://schemas.openxmlformats.org/officeDocument/2006/relationships/hyperlink" Target="#'Community grievances_social inc'!A1"/><Relationship Id="rId10" Type="http://schemas.openxmlformats.org/officeDocument/2006/relationships/hyperlink" Target="#'Host community value creation'!A1"/><Relationship Id="rId19" Type="http://schemas.openxmlformats.org/officeDocument/2006/relationships/image" Target="../media/image28.png"/><Relationship Id="rId4" Type="http://schemas.openxmlformats.org/officeDocument/2006/relationships/hyperlink" Target="#Workforce!A1"/><Relationship Id="rId9" Type="http://schemas.openxmlformats.org/officeDocument/2006/relationships/hyperlink" Target="#'Employee support programmes'!A1"/><Relationship Id="rId14" Type="http://schemas.openxmlformats.org/officeDocument/2006/relationships/hyperlink" Target="#'Socioeconomic development'!A1"/></Relationships>
</file>

<file path=xl/drawings/_rels/drawing22.xml.rels><?xml version="1.0" encoding="UTF-8" standalone="yes"?>
<Relationships xmlns="http://schemas.openxmlformats.org/package/2006/relationships"><Relationship Id="rId8" Type="http://schemas.openxmlformats.org/officeDocument/2006/relationships/hyperlink" Target="#Social!A1"/><Relationship Id="rId13" Type="http://schemas.openxmlformats.org/officeDocument/2006/relationships/hyperlink" Target="#'National value distribution'!A1"/><Relationship Id="rId18" Type="http://schemas.openxmlformats.org/officeDocument/2006/relationships/hyperlink" Target="#'Remuneration '!A1"/><Relationship Id="rId26" Type="http://schemas.openxmlformats.org/officeDocument/2006/relationships/hyperlink" Target="#'Socioeconomic development'!A1"/><Relationship Id="rId3" Type="http://schemas.openxmlformats.org/officeDocument/2006/relationships/hyperlink" Target="#Contents!A1"/><Relationship Id="rId21" Type="http://schemas.openxmlformats.org/officeDocument/2006/relationships/hyperlink" Target="#'Education skills and capacity '!A1"/><Relationship Id="rId7" Type="http://schemas.openxmlformats.org/officeDocument/2006/relationships/hyperlink" Target="#Environment!A1"/><Relationship Id="rId12" Type="http://schemas.openxmlformats.org/officeDocument/2006/relationships/hyperlink" Target="#'Safety (operations)'!A1"/><Relationship Id="rId17" Type="http://schemas.openxmlformats.org/officeDocument/2006/relationships/hyperlink" Target="#'Diversity and equal opportunity'!A1"/><Relationship Id="rId25" Type="http://schemas.openxmlformats.org/officeDocument/2006/relationships/hyperlink" Target="#'Supply chain'!A1"/><Relationship Id="rId2" Type="http://schemas.openxmlformats.org/officeDocument/2006/relationships/chart" Target="../charts/chart26.xml"/><Relationship Id="rId16" Type="http://schemas.openxmlformats.org/officeDocument/2006/relationships/hyperlink" Target="#Workforce!A1"/><Relationship Id="rId20" Type="http://schemas.openxmlformats.org/officeDocument/2006/relationships/hyperlink" Target="#'Host community value creation'!A1"/><Relationship Id="rId29" Type="http://schemas.openxmlformats.org/officeDocument/2006/relationships/hyperlink" Target="#'Stakeholder engagement'!A1"/><Relationship Id="rId1" Type="http://schemas.openxmlformats.org/officeDocument/2006/relationships/chart" Target="../charts/chart25.xml"/><Relationship Id="rId6" Type="http://schemas.openxmlformats.org/officeDocument/2006/relationships/hyperlink" Target="#Frameworks!A1"/><Relationship Id="rId11" Type="http://schemas.openxmlformats.org/officeDocument/2006/relationships/hyperlink" Target="#'Employee support programmes'!A1"/><Relationship Id="rId24" Type="http://schemas.openxmlformats.org/officeDocument/2006/relationships/hyperlink" Target="#'Host community procurement'!A1"/><Relationship Id="rId5" Type="http://schemas.openxmlformats.org/officeDocument/2006/relationships/image" Target="../media/image14.svg"/><Relationship Id="rId15" Type="http://schemas.openxmlformats.org/officeDocument/2006/relationships/hyperlink" Target="#Health!A1"/><Relationship Id="rId23" Type="http://schemas.openxmlformats.org/officeDocument/2006/relationships/hyperlink" Target="#'Host community employment'!A1"/><Relationship Id="rId28" Type="http://schemas.openxmlformats.org/officeDocument/2006/relationships/hyperlink" Target="#'Indigenous Peoples'!A1"/><Relationship Id="rId10" Type="http://schemas.openxmlformats.org/officeDocument/2006/relationships/hyperlink" Target="#'Our operations'!A1"/><Relationship Id="rId19" Type="http://schemas.openxmlformats.org/officeDocument/2006/relationships/hyperlink" Target="#'Training '!A1"/><Relationship Id="rId4" Type="http://schemas.openxmlformats.org/officeDocument/2006/relationships/image" Target="../media/image13.png"/><Relationship Id="rId9" Type="http://schemas.openxmlformats.org/officeDocument/2006/relationships/hyperlink" Target="#Governance!A1"/><Relationship Id="rId14" Type="http://schemas.openxmlformats.org/officeDocument/2006/relationships/hyperlink" Target="#'Safety (Group)'!A1"/><Relationship Id="rId22" Type="http://schemas.openxmlformats.org/officeDocument/2006/relationships/hyperlink" Target="#'Hiring and turnover'!A1"/><Relationship Id="rId27" Type="http://schemas.openxmlformats.org/officeDocument/2006/relationships/hyperlink" Target="#'Community grievances_social inc'!A1"/></Relationships>
</file>

<file path=xl/drawings/_rels/drawing23.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Health!A1"/><Relationship Id="rId18" Type="http://schemas.openxmlformats.org/officeDocument/2006/relationships/hyperlink" Target="#'Host community value creation'!A1"/><Relationship Id="rId26" Type="http://schemas.openxmlformats.org/officeDocument/2006/relationships/hyperlink" Target="#'Indigenous Peoples'!A1"/><Relationship Id="rId3" Type="http://schemas.openxmlformats.org/officeDocument/2006/relationships/image" Target="../media/image14.svg"/><Relationship Id="rId21" Type="http://schemas.openxmlformats.org/officeDocument/2006/relationships/hyperlink" Target="#'Host community employment'!A1"/><Relationship Id="rId7" Type="http://schemas.openxmlformats.org/officeDocument/2006/relationships/hyperlink" Target="#Governance!A1"/><Relationship Id="rId12" Type="http://schemas.openxmlformats.org/officeDocument/2006/relationships/hyperlink" Target="#'Safety (Group)'!A1"/><Relationship Id="rId17" Type="http://schemas.openxmlformats.org/officeDocument/2006/relationships/hyperlink" Target="#'Training '!A1"/><Relationship Id="rId25" Type="http://schemas.openxmlformats.org/officeDocument/2006/relationships/hyperlink" Target="#'Community grievances_social inc'!A1"/><Relationship Id="rId2" Type="http://schemas.openxmlformats.org/officeDocument/2006/relationships/image" Target="../media/image13.png"/><Relationship Id="rId16" Type="http://schemas.openxmlformats.org/officeDocument/2006/relationships/hyperlink" Target="#'Remuneration '!A1"/><Relationship Id="rId20" Type="http://schemas.openxmlformats.org/officeDocument/2006/relationships/hyperlink" Target="#'Hiring and turnover'!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National value distribution'!A1"/><Relationship Id="rId24" Type="http://schemas.openxmlformats.org/officeDocument/2006/relationships/hyperlink" Target="#'Socioeconomic development'!A1"/><Relationship Id="rId5" Type="http://schemas.openxmlformats.org/officeDocument/2006/relationships/hyperlink" Target="#Environment!A1"/><Relationship Id="rId15" Type="http://schemas.openxmlformats.org/officeDocument/2006/relationships/hyperlink" Target="#'Diversity and equal opportunity'!A1"/><Relationship Id="rId23" Type="http://schemas.openxmlformats.org/officeDocument/2006/relationships/hyperlink" Target="#'Supply chain'!A1"/><Relationship Id="rId10" Type="http://schemas.openxmlformats.org/officeDocument/2006/relationships/hyperlink" Target="#'Safety (operations)'!A1"/><Relationship Id="rId19" Type="http://schemas.openxmlformats.org/officeDocument/2006/relationships/hyperlink" Target="#'Education skills and capacity '!A1"/><Relationship Id="rId4" Type="http://schemas.openxmlformats.org/officeDocument/2006/relationships/hyperlink" Target="#Frameworks!A1"/><Relationship Id="rId9" Type="http://schemas.openxmlformats.org/officeDocument/2006/relationships/hyperlink" Target="#'Employee support programmes'!A1"/><Relationship Id="rId14" Type="http://schemas.openxmlformats.org/officeDocument/2006/relationships/hyperlink" Target="#Workforce!A1"/><Relationship Id="rId22" Type="http://schemas.openxmlformats.org/officeDocument/2006/relationships/hyperlink" Target="#'Host community procurement'!A1"/><Relationship Id="rId27" Type="http://schemas.openxmlformats.org/officeDocument/2006/relationships/hyperlink" Target="#'Stakeholder engagement'!A1"/></Relationships>
</file>

<file path=xl/drawings/_rels/drawing24.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Health!A1"/><Relationship Id="rId18" Type="http://schemas.openxmlformats.org/officeDocument/2006/relationships/hyperlink" Target="#'Host community value creation'!A1"/><Relationship Id="rId26" Type="http://schemas.openxmlformats.org/officeDocument/2006/relationships/hyperlink" Target="#'Indigenous Peoples'!A1"/><Relationship Id="rId3" Type="http://schemas.openxmlformats.org/officeDocument/2006/relationships/image" Target="../media/image14.svg"/><Relationship Id="rId21" Type="http://schemas.openxmlformats.org/officeDocument/2006/relationships/hyperlink" Target="#'Host community employment'!A1"/><Relationship Id="rId7" Type="http://schemas.openxmlformats.org/officeDocument/2006/relationships/hyperlink" Target="#Governance!A1"/><Relationship Id="rId12" Type="http://schemas.openxmlformats.org/officeDocument/2006/relationships/hyperlink" Target="#'Safety (Group)'!A1"/><Relationship Id="rId17" Type="http://schemas.openxmlformats.org/officeDocument/2006/relationships/hyperlink" Target="#'Training '!A1"/><Relationship Id="rId25" Type="http://schemas.openxmlformats.org/officeDocument/2006/relationships/hyperlink" Target="#'Community grievances_social inc'!A1"/><Relationship Id="rId2" Type="http://schemas.openxmlformats.org/officeDocument/2006/relationships/image" Target="../media/image13.png"/><Relationship Id="rId16" Type="http://schemas.openxmlformats.org/officeDocument/2006/relationships/hyperlink" Target="#'Remuneration '!A1"/><Relationship Id="rId20" Type="http://schemas.openxmlformats.org/officeDocument/2006/relationships/hyperlink" Target="#'Hiring and turnover'!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National value distribution'!A1"/><Relationship Id="rId24" Type="http://schemas.openxmlformats.org/officeDocument/2006/relationships/hyperlink" Target="#'Socioeconomic development'!A1"/><Relationship Id="rId5" Type="http://schemas.openxmlformats.org/officeDocument/2006/relationships/hyperlink" Target="#Environment!A1"/><Relationship Id="rId15" Type="http://schemas.openxmlformats.org/officeDocument/2006/relationships/hyperlink" Target="#'Diversity and equal opportunity'!A1"/><Relationship Id="rId23" Type="http://schemas.openxmlformats.org/officeDocument/2006/relationships/hyperlink" Target="#'Supply chain'!A1"/><Relationship Id="rId10" Type="http://schemas.openxmlformats.org/officeDocument/2006/relationships/hyperlink" Target="#'Safety (operations)'!A1"/><Relationship Id="rId19" Type="http://schemas.openxmlformats.org/officeDocument/2006/relationships/hyperlink" Target="#'Education skills and capacity '!A1"/><Relationship Id="rId4" Type="http://schemas.openxmlformats.org/officeDocument/2006/relationships/hyperlink" Target="#Frameworks!A1"/><Relationship Id="rId9" Type="http://schemas.openxmlformats.org/officeDocument/2006/relationships/hyperlink" Target="#'Employee support programmes'!A1"/><Relationship Id="rId14" Type="http://schemas.openxmlformats.org/officeDocument/2006/relationships/hyperlink" Target="#Workforce!A1"/><Relationship Id="rId22" Type="http://schemas.openxmlformats.org/officeDocument/2006/relationships/hyperlink" Target="#'Host community procurement'!A1"/><Relationship Id="rId27" Type="http://schemas.openxmlformats.org/officeDocument/2006/relationships/hyperlink" Target="#'Stakeholder engagement'!A1"/></Relationships>
</file>

<file path=xl/drawings/_rels/drawing25.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Health!A1"/><Relationship Id="rId18" Type="http://schemas.openxmlformats.org/officeDocument/2006/relationships/hyperlink" Target="#'Host community value creation'!A1"/><Relationship Id="rId26" Type="http://schemas.openxmlformats.org/officeDocument/2006/relationships/hyperlink" Target="#'Indigenous Peoples'!A1"/><Relationship Id="rId3" Type="http://schemas.openxmlformats.org/officeDocument/2006/relationships/image" Target="../media/image14.svg"/><Relationship Id="rId21" Type="http://schemas.openxmlformats.org/officeDocument/2006/relationships/hyperlink" Target="#'Host community employment'!A1"/><Relationship Id="rId7" Type="http://schemas.openxmlformats.org/officeDocument/2006/relationships/hyperlink" Target="#Governance!A1"/><Relationship Id="rId12" Type="http://schemas.openxmlformats.org/officeDocument/2006/relationships/hyperlink" Target="#'Safety (Group)'!A1"/><Relationship Id="rId17" Type="http://schemas.openxmlformats.org/officeDocument/2006/relationships/hyperlink" Target="#'Training '!A1"/><Relationship Id="rId25" Type="http://schemas.openxmlformats.org/officeDocument/2006/relationships/hyperlink" Target="#'Community grievances_social inc'!A1"/><Relationship Id="rId2" Type="http://schemas.openxmlformats.org/officeDocument/2006/relationships/image" Target="../media/image13.png"/><Relationship Id="rId16" Type="http://schemas.openxmlformats.org/officeDocument/2006/relationships/hyperlink" Target="#'Remuneration '!A1"/><Relationship Id="rId20" Type="http://schemas.openxmlformats.org/officeDocument/2006/relationships/hyperlink" Target="#'Hiring and turnover'!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National value distribution'!A1"/><Relationship Id="rId24" Type="http://schemas.openxmlformats.org/officeDocument/2006/relationships/hyperlink" Target="#'Socioeconomic development'!A1"/><Relationship Id="rId5" Type="http://schemas.openxmlformats.org/officeDocument/2006/relationships/hyperlink" Target="#Environment!A1"/><Relationship Id="rId15" Type="http://schemas.openxmlformats.org/officeDocument/2006/relationships/hyperlink" Target="#'Diversity and equal opportunity'!A1"/><Relationship Id="rId23" Type="http://schemas.openxmlformats.org/officeDocument/2006/relationships/hyperlink" Target="#'Supply chain'!A1"/><Relationship Id="rId10" Type="http://schemas.openxmlformats.org/officeDocument/2006/relationships/hyperlink" Target="#'Safety (operations)'!A1"/><Relationship Id="rId19" Type="http://schemas.openxmlformats.org/officeDocument/2006/relationships/hyperlink" Target="#'Education skills and capacity '!A1"/><Relationship Id="rId4" Type="http://schemas.openxmlformats.org/officeDocument/2006/relationships/hyperlink" Target="#Frameworks!A1"/><Relationship Id="rId9" Type="http://schemas.openxmlformats.org/officeDocument/2006/relationships/hyperlink" Target="#'Employee support programmes'!A1"/><Relationship Id="rId14" Type="http://schemas.openxmlformats.org/officeDocument/2006/relationships/hyperlink" Target="#Workforce!A1"/><Relationship Id="rId22" Type="http://schemas.openxmlformats.org/officeDocument/2006/relationships/hyperlink" Target="#'Host community procurement'!A1"/><Relationship Id="rId27" Type="http://schemas.openxmlformats.org/officeDocument/2006/relationships/hyperlink" Target="#'Stakeholder engagement'!A1"/></Relationships>
</file>

<file path=xl/drawings/_rels/drawing26.xml.rels><?xml version="1.0" encoding="UTF-8" standalone="yes"?>
<Relationships xmlns="http://schemas.openxmlformats.org/package/2006/relationships"><Relationship Id="rId8" Type="http://schemas.openxmlformats.org/officeDocument/2006/relationships/hyperlink" Target="#Environment!A1"/><Relationship Id="rId13" Type="http://schemas.openxmlformats.org/officeDocument/2006/relationships/hyperlink" Target="#'Safety (operations)'!A1"/><Relationship Id="rId18" Type="http://schemas.openxmlformats.org/officeDocument/2006/relationships/hyperlink" Target="#'Diversity and equal opportunity'!A1"/><Relationship Id="rId26" Type="http://schemas.openxmlformats.org/officeDocument/2006/relationships/hyperlink" Target="#'Supply chain'!A1"/><Relationship Id="rId3" Type="http://schemas.openxmlformats.org/officeDocument/2006/relationships/chart" Target="../charts/chart29.xml"/><Relationship Id="rId21" Type="http://schemas.openxmlformats.org/officeDocument/2006/relationships/hyperlink" Target="#'Host community value creation'!A1"/><Relationship Id="rId7" Type="http://schemas.openxmlformats.org/officeDocument/2006/relationships/hyperlink" Target="#Frameworks!A1"/><Relationship Id="rId12" Type="http://schemas.openxmlformats.org/officeDocument/2006/relationships/hyperlink" Target="#'Employee support programmes'!A1"/><Relationship Id="rId17" Type="http://schemas.openxmlformats.org/officeDocument/2006/relationships/hyperlink" Target="#Workforce!A1"/><Relationship Id="rId25" Type="http://schemas.openxmlformats.org/officeDocument/2006/relationships/hyperlink" Target="#'Host community procurement'!A1"/><Relationship Id="rId2" Type="http://schemas.openxmlformats.org/officeDocument/2006/relationships/chart" Target="../charts/chart28.xml"/><Relationship Id="rId16" Type="http://schemas.openxmlformats.org/officeDocument/2006/relationships/hyperlink" Target="#Health!A1"/><Relationship Id="rId20" Type="http://schemas.openxmlformats.org/officeDocument/2006/relationships/hyperlink" Target="#'Training '!A1"/><Relationship Id="rId29" Type="http://schemas.openxmlformats.org/officeDocument/2006/relationships/hyperlink" Target="#'Indigenous Peoples'!A1"/><Relationship Id="rId1" Type="http://schemas.openxmlformats.org/officeDocument/2006/relationships/chart" Target="../charts/chart27.xml"/><Relationship Id="rId6" Type="http://schemas.openxmlformats.org/officeDocument/2006/relationships/image" Target="../media/image14.svg"/><Relationship Id="rId11" Type="http://schemas.openxmlformats.org/officeDocument/2006/relationships/hyperlink" Target="#'Our operations'!A1"/><Relationship Id="rId24" Type="http://schemas.openxmlformats.org/officeDocument/2006/relationships/hyperlink" Target="#'Host community employment'!A1"/><Relationship Id="rId5" Type="http://schemas.openxmlformats.org/officeDocument/2006/relationships/image" Target="../media/image13.png"/><Relationship Id="rId15" Type="http://schemas.openxmlformats.org/officeDocument/2006/relationships/hyperlink" Target="#'Safety (Group)'!A1"/><Relationship Id="rId23" Type="http://schemas.openxmlformats.org/officeDocument/2006/relationships/hyperlink" Target="#'Hiring and turnover'!A1"/><Relationship Id="rId28" Type="http://schemas.openxmlformats.org/officeDocument/2006/relationships/hyperlink" Target="#'Community grievances_social inc'!A1"/><Relationship Id="rId10" Type="http://schemas.openxmlformats.org/officeDocument/2006/relationships/hyperlink" Target="#Governance!A1"/><Relationship Id="rId19" Type="http://schemas.openxmlformats.org/officeDocument/2006/relationships/hyperlink" Target="#'Remuneration '!A1"/><Relationship Id="rId4" Type="http://schemas.openxmlformats.org/officeDocument/2006/relationships/hyperlink" Target="#Contents!A1"/><Relationship Id="rId9" Type="http://schemas.openxmlformats.org/officeDocument/2006/relationships/hyperlink" Target="#Social!A1"/><Relationship Id="rId14" Type="http://schemas.openxmlformats.org/officeDocument/2006/relationships/hyperlink" Target="#'National value distribution'!A1"/><Relationship Id="rId22" Type="http://schemas.openxmlformats.org/officeDocument/2006/relationships/hyperlink" Target="#'Education skills and capacity '!A1"/><Relationship Id="rId27" Type="http://schemas.openxmlformats.org/officeDocument/2006/relationships/hyperlink" Target="#'Socioeconomic development'!A1"/><Relationship Id="rId30" Type="http://schemas.openxmlformats.org/officeDocument/2006/relationships/hyperlink" Target="#'Stakeholder engagement'!A1"/></Relationships>
</file>

<file path=xl/drawings/_rels/drawing27.xml.rels><?xml version="1.0" encoding="UTF-8" standalone="yes"?>
<Relationships xmlns="http://schemas.openxmlformats.org/package/2006/relationships"><Relationship Id="rId8" Type="http://schemas.openxmlformats.org/officeDocument/2006/relationships/hyperlink" Target="#Governance!A1"/><Relationship Id="rId13" Type="http://schemas.openxmlformats.org/officeDocument/2006/relationships/hyperlink" Target="#'Safety (Group)'!A1"/><Relationship Id="rId18" Type="http://schemas.openxmlformats.org/officeDocument/2006/relationships/hyperlink" Target="#'Training '!A1"/><Relationship Id="rId26" Type="http://schemas.openxmlformats.org/officeDocument/2006/relationships/hyperlink" Target="#'Community grievances_social inc'!A1"/><Relationship Id="rId3" Type="http://schemas.openxmlformats.org/officeDocument/2006/relationships/image" Target="../media/image13.png"/><Relationship Id="rId21" Type="http://schemas.openxmlformats.org/officeDocument/2006/relationships/hyperlink" Target="#'Hiring and turnover'!A1"/><Relationship Id="rId7" Type="http://schemas.openxmlformats.org/officeDocument/2006/relationships/hyperlink" Target="#Social!A1"/><Relationship Id="rId12" Type="http://schemas.openxmlformats.org/officeDocument/2006/relationships/hyperlink" Target="#'National value distribution'!A1"/><Relationship Id="rId17" Type="http://schemas.openxmlformats.org/officeDocument/2006/relationships/hyperlink" Target="#'Remuneration '!A1"/><Relationship Id="rId25" Type="http://schemas.openxmlformats.org/officeDocument/2006/relationships/hyperlink" Target="#'Socioeconomic development'!A1"/><Relationship Id="rId2" Type="http://schemas.openxmlformats.org/officeDocument/2006/relationships/hyperlink" Target="#Contents!A1"/><Relationship Id="rId16" Type="http://schemas.openxmlformats.org/officeDocument/2006/relationships/hyperlink" Target="#'Diversity and equal opportunity'!A1"/><Relationship Id="rId20" Type="http://schemas.openxmlformats.org/officeDocument/2006/relationships/hyperlink" Target="#'Education skills and capacity '!A1"/><Relationship Id="rId1" Type="http://schemas.openxmlformats.org/officeDocument/2006/relationships/chart" Target="../charts/chart30.xml"/><Relationship Id="rId6" Type="http://schemas.openxmlformats.org/officeDocument/2006/relationships/hyperlink" Target="#Environment!A1"/><Relationship Id="rId11" Type="http://schemas.openxmlformats.org/officeDocument/2006/relationships/hyperlink" Target="#'Safety (operations)'!A1"/><Relationship Id="rId24" Type="http://schemas.openxmlformats.org/officeDocument/2006/relationships/hyperlink" Target="#'Supply chain'!A1"/><Relationship Id="rId5" Type="http://schemas.openxmlformats.org/officeDocument/2006/relationships/hyperlink" Target="#Frameworks!A1"/><Relationship Id="rId15" Type="http://schemas.openxmlformats.org/officeDocument/2006/relationships/hyperlink" Target="#Workforce!A1"/><Relationship Id="rId23" Type="http://schemas.openxmlformats.org/officeDocument/2006/relationships/hyperlink" Target="#'Host community procurement'!A1"/><Relationship Id="rId28" Type="http://schemas.openxmlformats.org/officeDocument/2006/relationships/hyperlink" Target="#'Stakeholder engagement'!A1"/><Relationship Id="rId10" Type="http://schemas.openxmlformats.org/officeDocument/2006/relationships/hyperlink" Target="#'Employee support programmes'!A1"/><Relationship Id="rId19" Type="http://schemas.openxmlformats.org/officeDocument/2006/relationships/hyperlink" Target="#'Host community value creation'!A1"/><Relationship Id="rId4" Type="http://schemas.openxmlformats.org/officeDocument/2006/relationships/image" Target="../media/image14.svg"/><Relationship Id="rId9" Type="http://schemas.openxmlformats.org/officeDocument/2006/relationships/hyperlink" Target="#'Our operations'!A1"/><Relationship Id="rId14" Type="http://schemas.openxmlformats.org/officeDocument/2006/relationships/hyperlink" Target="#Health!A1"/><Relationship Id="rId22" Type="http://schemas.openxmlformats.org/officeDocument/2006/relationships/hyperlink" Target="#'Host community employment'!A1"/><Relationship Id="rId27" Type="http://schemas.openxmlformats.org/officeDocument/2006/relationships/hyperlink" Target="#'Indigenous Peoples'!A1"/></Relationships>
</file>

<file path=xl/drawings/_rels/drawing28.xml.rels><?xml version="1.0" encoding="UTF-8" standalone="yes"?>
<Relationships xmlns="http://schemas.openxmlformats.org/package/2006/relationships"><Relationship Id="rId8" Type="http://schemas.openxmlformats.org/officeDocument/2006/relationships/hyperlink" Target="#Frameworks!A1"/><Relationship Id="rId13" Type="http://schemas.openxmlformats.org/officeDocument/2006/relationships/hyperlink" Target="#'Employee support programmes'!A1"/><Relationship Id="rId18" Type="http://schemas.openxmlformats.org/officeDocument/2006/relationships/hyperlink" Target="#Workforce!A1"/><Relationship Id="rId26" Type="http://schemas.openxmlformats.org/officeDocument/2006/relationships/hyperlink" Target="#'Host community procurement'!A1"/><Relationship Id="rId3" Type="http://schemas.openxmlformats.org/officeDocument/2006/relationships/chart" Target="../charts/chart33.xml"/><Relationship Id="rId21" Type="http://schemas.openxmlformats.org/officeDocument/2006/relationships/hyperlink" Target="#'Training '!A1"/><Relationship Id="rId7" Type="http://schemas.openxmlformats.org/officeDocument/2006/relationships/image" Target="../media/image14.svg"/><Relationship Id="rId12" Type="http://schemas.openxmlformats.org/officeDocument/2006/relationships/hyperlink" Target="#'Our operations'!A1"/><Relationship Id="rId17" Type="http://schemas.openxmlformats.org/officeDocument/2006/relationships/hyperlink" Target="#Health!A1"/><Relationship Id="rId25" Type="http://schemas.openxmlformats.org/officeDocument/2006/relationships/hyperlink" Target="#'Host community employment'!A1"/><Relationship Id="rId2" Type="http://schemas.openxmlformats.org/officeDocument/2006/relationships/chart" Target="../charts/chart32.xml"/><Relationship Id="rId16" Type="http://schemas.openxmlformats.org/officeDocument/2006/relationships/hyperlink" Target="#'Safety (Group)'!A1"/><Relationship Id="rId20" Type="http://schemas.openxmlformats.org/officeDocument/2006/relationships/hyperlink" Target="#'Remuneration '!A1"/><Relationship Id="rId29" Type="http://schemas.openxmlformats.org/officeDocument/2006/relationships/hyperlink" Target="#'Community grievances_social inc'!A1"/><Relationship Id="rId1" Type="http://schemas.openxmlformats.org/officeDocument/2006/relationships/chart" Target="../charts/chart31.xml"/><Relationship Id="rId6" Type="http://schemas.openxmlformats.org/officeDocument/2006/relationships/image" Target="../media/image13.png"/><Relationship Id="rId11" Type="http://schemas.openxmlformats.org/officeDocument/2006/relationships/hyperlink" Target="#Governance!A1"/><Relationship Id="rId24" Type="http://schemas.openxmlformats.org/officeDocument/2006/relationships/hyperlink" Target="#'Hiring and turnover'!A1"/><Relationship Id="rId5" Type="http://schemas.openxmlformats.org/officeDocument/2006/relationships/hyperlink" Target="#Contents!A1"/><Relationship Id="rId15" Type="http://schemas.openxmlformats.org/officeDocument/2006/relationships/hyperlink" Target="#'National value distribution'!A1"/><Relationship Id="rId23" Type="http://schemas.openxmlformats.org/officeDocument/2006/relationships/hyperlink" Target="#'Education skills and capacity '!A1"/><Relationship Id="rId28" Type="http://schemas.openxmlformats.org/officeDocument/2006/relationships/hyperlink" Target="#'Socioeconomic development'!A1"/><Relationship Id="rId10" Type="http://schemas.openxmlformats.org/officeDocument/2006/relationships/hyperlink" Target="#Social!A1"/><Relationship Id="rId19" Type="http://schemas.openxmlformats.org/officeDocument/2006/relationships/hyperlink" Target="#'Diversity and equal opportunity'!A1"/><Relationship Id="rId31" Type="http://schemas.openxmlformats.org/officeDocument/2006/relationships/hyperlink" Target="#'Stakeholder engagement'!A1"/><Relationship Id="rId4" Type="http://schemas.openxmlformats.org/officeDocument/2006/relationships/chart" Target="../charts/chart34.xml"/><Relationship Id="rId9" Type="http://schemas.openxmlformats.org/officeDocument/2006/relationships/hyperlink" Target="#Environment!A1"/><Relationship Id="rId14" Type="http://schemas.openxmlformats.org/officeDocument/2006/relationships/hyperlink" Target="#'Safety (operations)'!A1"/><Relationship Id="rId22" Type="http://schemas.openxmlformats.org/officeDocument/2006/relationships/hyperlink" Target="#'Host community value creation'!A1"/><Relationship Id="rId27" Type="http://schemas.openxmlformats.org/officeDocument/2006/relationships/hyperlink" Target="#'Supply chain'!A1"/><Relationship Id="rId30" Type="http://schemas.openxmlformats.org/officeDocument/2006/relationships/hyperlink" Target="#'Indigenous Peoples'!A1"/></Relationships>
</file>

<file path=xl/drawings/_rels/drawing29.xml.rels><?xml version="1.0" encoding="UTF-8" standalone="yes"?>
<Relationships xmlns="http://schemas.openxmlformats.org/package/2006/relationships"><Relationship Id="rId8" Type="http://schemas.openxmlformats.org/officeDocument/2006/relationships/image" Target="../media/image14.svg"/><Relationship Id="rId13" Type="http://schemas.openxmlformats.org/officeDocument/2006/relationships/hyperlink" Target="#'Our operations'!A1"/><Relationship Id="rId18" Type="http://schemas.openxmlformats.org/officeDocument/2006/relationships/hyperlink" Target="#Health!A1"/><Relationship Id="rId26" Type="http://schemas.openxmlformats.org/officeDocument/2006/relationships/hyperlink" Target="#'Host community employment'!A1"/><Relationship Id="rId3" Type="http://schemas.openxmlformats.org/officeDocument/2006/relationships/chart" Target="../charts/chart37.xml"/><Relationship Id="rId21" Type="http://schemas.openxmlformats.org/officeDocument/2006/relationships/hyperlink" Target="#'Remuneration '!A1"/><Relationship Id="rId7" Type="http://schemas.openxmlformats.org/officeDocument/2006/relationships/image" Target="../media/image13.png"/><Relationship Id="rId12" Type="http://schemas.openxmlformats.org/officeDocument/2006/relationships/hyperlink" Target="#Governance!A1"/><Relationship Id="rId17" Type="http://schemas.openxmlformats.org/officeDocument/2006/relationships/hyperlink" Target="#'Safety (Group)'!A1"/><Relationship Id="rId25" Type="http://schemas.openxmlformats.org/officeDocument/2006/relationships/hyperlink" Target="#'Hiring and turnover'!A1"/><Relationship Id="rId2" Type="http://schemas.openxmlformats.org/officeDocument/2006/relationships/chart" Target="../charts/chart36.xml"/><Relationship Id="rId16" Type="http://schemas.openxmlformats.org/officeDocument/2006/relationships/hyperlink" Target="#'National value distribution'!A1"/><Relationship Id="rId20" Type="http://schemas.openxmlformats.org/officeDocument/2006/relationships/hyperlink" Target="#'Diversity and equal opportunity'!A1"/><Relationship Id="rId29" Type="http://schemas.openxmlformats.org/officeDocument/2006/relationships/hyperlink" Target="#'Socioeconomic development'!A1"/><Relationship Id="rId1" Type="http://schemas.openxmlformats.org/officeDocument/2006/relationships/chart" Target="../charts/chart35.xml"/><Relationship Id="rId6" Type="http://schemas.openxmlformats.org/officeDocument/2006/relationships/hyperlink" Target="#Contents!A1"/><Relationship Id="rId11" Type="http://schemas.openxmlformats.org/officeDocument/2006/relationships/hyperlink" Target="#Social!A1"/><Relationship Id="rId24" Type="http://schemas.openxmlformats.org/officeDocument/2006/relationships/hyperlink" Target="#'Education skills and capacity '!A1"/><Relationship Id="rId32" Type="http://schemas.openxmlformats.org/officeDocument/2006/relationships/hyperlink" Target="#'Stakeholder engagement'!A1"/><Relationship Id="rId5" Type="http://schemas.openxmlformats.org/officeDocument/2006/relationships/chart" Target="../charts/chart39.xml"/><Relationship Id="rId15" Type="http://schemas.openxmlformats.org/officeDocument/2006/relationships/hyperlink" Target="#'Safety (operations)'!A1"/><Relationship Id="rId23" Type="http://schemas.openxmlformats.org/officeDocument/2006/relationships/hyperlink" Target="#'Host community value creation'!A1"/><Relationship Id="rId28" Type="http://schemas.openxmlformats.org/officeDocument/2006/relationships/hyperlink" Target="#'Supply chain'!A1"/><Relationship Id="rId10" Type="http://schemas.openxmlformats.org/officeDocument/2006/relationships/hyperlink" Target="#Environment!A1"/><Relationship Id="rId19" Type="http://schemas.openxmlformats.org/officeDocument/2006/relationships/hyperlink" Target="#Workforce!A1"/><Relationship Id="rId31" Type="http://schemas.openxmlformats.org/officeDocument/2006/relationships/hyperlink" Target="#'Indigenous Peoples'!A1"/><Relationship Id="rId4" Type="http://schemas.openxmlformats.org/officeDocument/2006/relationships/chart" Target="../charts/chart38.xml"/><Relationship Id="rId9" Type="http://schemas.openxmlformats.org/officeDocument/2006/relationships/hyperlink" Target="#Frameworks!A1"/><Relationship Id="rId14" Type="http://schemas.openxmlformats.org/officeDocument/2006/relationships/hyperlink" Target="#'Employee support programmes'!A1"/><Relationship Id="rId22" Type="http://schemas.openxmlformats.org/officeDocument/2006/relationships/hyperlink" Target="#'Training '!A1"/><Relationship Id="rId27" Type="http://schemas.openxmlformats.org/officeDocument/2006/relationships/hyperlink" Target="#'Host community procurement'!A1"/><Relationship Id="rId30" Type="http://schemas.openxmlformats.org/officeDocument/2006/relationships/hyperlink" Target="#'Community grievances_social inc'!A1"/></Relationships>
</file>

<file path=xl/drawings/_rels/drawing30.xml.rels><?xml version="1.0" encoding="UTF-8" standalone="yes"?>
<Relationships xmlns="http://schemas.openxmlformats.org/package/2006/relationships"><Relationship Id="rId8" Type="http://schemas.openxmlformats.org/officeDocument/2006/relationships/hyperlink" Target="#Environment!A1"/><Relationship Id="rId13" Type="http://schemas.openxmlformats.org/officeDocument/2006/relationships/hyperlink" Target="#'Safety (operations)'!A1"/><Relationship Id="rId18" Type="http://schemas.openxmlformats.org/officeDocument/2006/relationships/hyperlink" Target="#'Diversity and equal opportunity'!A1"/><Relationship Id="rId26" Type="http://schemas.openxmlformats.org/officeDocument/2006/relationships/hyperlink" Target="#'Supply chain'!A1"/><Relationship Id="rId3" Type="http://schemas.openxmlformats.org/officeDocument/2006/relationships/chart" Target="../charts/chart42.xml"/><Relationship Id="rId21" Type="http://schemas.openxmlformats.org/officeDocument/2006/relationships/hyperlink" Target="#'Host community value creation'!A1"/><Relationship Id="rId7" Type="http://schemas.openxmlformats.org/officeDocument/2006/relationships/hyperlink" Target="#Frameworks!A1"/><Relationship Id="rId12" Type="http://schemas.openxmlformats.org/officeDocument/2006/relationships/hyperlink" Target="#'Employee support programmes'!A1"/><Relationship Id="rId17" Type="http://schemas.openxmlformats.org/officeDocument/2006/relationships/hyperlink" Target="#Workforce!A1"/><Relationship Id="rId25" Type="http://schemas.openxmlformats.org/officeDocument/2006/relationships/hyperlink" Target="#'Host community procurement'!A1"/><Relationship Id="rId2" Type="http://schemas.openxmlformats.org/officeDocument/2006/relationships/chart" Target="../charts/chart41.xml"/><Relationship Id="rId16" Type="http://schemas.openxmlformats.org/officeDocument/2006/relationships/hyperlink" Target="#Health!A1"/><Relationship Id="rId20" Type="http://schemas.openxmlformats.org/officeDocument/2006/relationships/hyperlink" Target="#'Training '!A1"/><Relationship Id="rId29" Type="http://schemas.openxmlformats.org/officeDocument/2006/relationships/hyperlink" Target="#'Indigenous Peoples'!A1"/><Relationship Id="rId1" Type="http://schemas.openxmlformats.org/officeDocument/2006/relationships/chart" Target="../charts/chart40.xml"/><Relationship Id="rId6" Type="http://schemas.openxmlformats.org/officeDocument/2006/relationships/image" Target="../media/image14.svg"/><Relationship Id="rId11" Type="http://schemas.openxmlformats.org/officeDocument/2006/relationships/hyperlink" Target="#'Our operations'!A1"/><Relationship Id="rId24" Type="http://schemas.openxmlformats.org/officeDocument/2006/relationships/hyperlink" Target="#'Host community employment'!A1"/><Relationship Id="rId5" Type="http://schemas.openxmlformats.org/officeDocument/2006/relationships/image" Target="../media/image13.png"/><Relationship Id="rId15" Type="http://schemas.openxmlformats.org/officeDocument/2006/relationships/hyperlink" Target="#'Safety (Group)'!A1"/><Relationship Id="rId23" Type="http://schemas.openxmlformats.org/officeDocument/2006/relationships/hyperlink" Target="#'Hiring and turnover'!A1"/><Relationship Id="rId28" Type="http://schemas.openxmlformats.org/officeDocument/2006/relationships/hyperlink" Target="#'Community grievances_social inc'!A1"/><Relationship Id="rId10" Type="http://schemas.openxmlformats.org/officeDocument/2006/relationships/hyperlink" Target="#Governance!A1"/><Relationship Id="rId19" Type="http://schemas.openxmlformats.org/officeDocument/2006/relationships/hyperlink" Target="#'Remuneration '!A1"/><Relationship Id="rId4" Type="http://schemas.openxmlformats.org/officeDocument/2006/relationships/hyperlink" Target="#Contents!A1"/><Relationship Id="rId9" Type="http://schemas.openxmlformats.org/officeDocument/2006/relationships/hyperlink" Target="#Social!A1"/><Relationship Id="rId14" Type="http://schemas.openxmlformats.org/officeDocument/2006/relationships/hyperlink" Target="#'National value distribution'!A1"/><Relationship Id="rId22" Type="http://schemas.openxmlformats.org/officeDocument/2006/relationships/hyperlink" Target="#'Education skills and capacity '!A1"/><Relationship Id="rId27" Type="http://schemas.openxmlformats.org/officeDocument/2006/relationships/hyperlink" Target="#'Socioeconomic development'!A1"/><Relationship Id="rId30" Type="http://schemas.openxmlformats.org/officeDocument/2006/relationships/hyperlink" Target="#'Stakeholder engagement'!A1"/></Relationships>
</file>

<file path=xl/drawings/_rels/drawing31.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Health!A1"/><Relationship Id="rId18" Type="http://schemas.openxmlformats.org/officeDocument/2006/relationships/hyperlink" Target="#'Host community value creation'!A1"/><Relationship Id="rId26" Type="http://schemas.openxmlformats.org/officeDocument/2006/relationships/hyperlink" Target="#'Indigenous Peoples'!A1"/><Relationship Id="rId3" Type="http://schemas.openxmlformats.org/officeDocument/2006/relationships/image" Target="../media/image14.svg"/><Relationship Id="rId21" Type="http://schemas.openxmlformats.org/officeDocument/2006/relationships/hyperlink" Target="#'Host community employment'!A1"/><Relationship Id="rId7" Type="http://schemas.openxmlformats.org/officeDocument/2006/relationships/hyperlink" Target="#Governance!A1"/><Relationship Id="rId12" Type="http://schemas.openxmlformats.org/officeDocument/2006/relationships/hyperlink" Target="#'Safety (Group)'!A1"/><Relationship Id="rId17" Type="http://schemas.openxmlformats.org/officeDocument/2006/relationships/hyperlink" Target="#'Training '!A1"/><Relationship Id="rId25" Type="http://schemas.openxmlformats.org/officeDocument/2006/relationships/hyperlink" Target="#'Community grievances_social inc'!A1"/><Relationship Id="rId2" Type="http://schemas.openxmlformats.org/officeDocument/2006/relationships/image" Target="../media/image13.png"/><Relationship Id="rId16" Type="http://schemas.openxmlformats.org/officeDocument/2006/relationships/hyperlink" Target="#'Remuneration '!A1"/><Relationship Id="rId20" Type="http://schemas.openxmlformats.org/officeDocument/2006/relationships/hyperlink" Target="#'Hiring and turnover'!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National value distribution'!A1"/><Relationship Id="rId24" Type="http://schemas.openxmlformats.org/officeDocument/2006/relationships/hyperlink" Target="#'Socioeconomic development'!A1"/><Relationship Id="rId5" Type="http://schemas.openxmlformats.org/officeDocument/2006/relationships/hyperlink" Target="#Environment!A1"/><Relationship Id="rId15" Type="http://schemas.openxmlformats.org/officeDocument/2006/relationships/hyperlink" Target="#'Diversity and equal opportunity'!A1"/><Relationship Id="rId23" Type="http://schemas.openxmlformats.org/officeDocument/2006/relationships/hyperlink" Target="#'Supply chain'!A1"/><Relationship Id="rId10" Type="http://schemas.openxmlformats.org/officeDocument/2006/relationships/hyperlink" Target="#'Safety (operations)'!A1"/><Relationship Id="rId19" Type="http://schemas.openxmlformats.org/officeDocument/2006/relationships/hyperlink" Target="#'Education skills and capacity '!A1"/><Relationship Id="rId4" Type="http://schemas.openxmlformats.org/officeDocument/2006/relationships/hyperlink" Target="#Frameworks!A1"/><Relationship Id="rId9" Type="http://schemas.openxmlformats.org/officeDocument/2006/relationships/hyperlink" Target="#'Employee support programmes'!A1"/><Relationship Id="rId14" Type="http://schemas.openxmlformats.org/officeDocument/2006/relationships/hyperlink" Target="#Workforce!A1"/><Relationship Id="rId22" Type="http://schemas.openxmlformats.org/officeDocument/2006/relationships/hyperlink" Target="#'Host community procurement'!A1"/><Relationship Id="rId27" Type="http://schemas.openxmlformats.org/officeDocument/2006/relationships/hyperlink" Target="#'Stakeholder engagement'!A1"/></Relationships>
</file>

<file path=xl/drawings/_rels/drawing32.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Health!A1"/><Relationship Id="rId18" Type="http://schemas.openxmlformats.org/officeDocument/2006/relationships/hyperlink" Target="#'Host community value creation'!A1"/><Relationship Id="rId26" Type="http://schemas.openxmlformats.org/officeDocument/2006/relationships/hyperlink" Target="#'Indigenous Peoples'!A1"/><Relationship Id="rId3" Type="http://schemas.openxmlformats.org/officeDocument/2006/relationships/image" Target="../media/image14.svg"/><Relationship Id="rId21" Type="http://schemas.openxmlformats.org/officeDocument/2006/relationships/hyperlink" Target="#'Host community employment'!A1"/><Relationship Id="rId7" Type="http://schemas.openxmlformats.org/officeDocument/2006/relationships/hyperlink" Target="#Governance!A1"/><Relationship Id="rId12" Type="http://schemas.openxmlformats.org/officeDocument/2006/relationships/hyperlink" Target="#'Safety (Group)'!A1"/><Relationship Id="rId17" Type="http://schemas.openxmlformats.org/officeDocument/2006/relationships/hyperlink" Target="#'Training '!A1"/><Relationship Id="rId25" Type="http://schemas.openxmlformats.org/officeDocument/2006/relationships/hyperlink" Target="#'Community grievances_social inc'!A1"/><Relationship Id="rId2" Type="http://schemas.openxmlformats.org/officeDocument/2006/relationships/image" Target="../media/image13.png"/><Relationship Id="rId16" Type="http://schemas.openxmlformats.org/officeDocument/2006/relationships/hyperlink" Target="#'Remuneration '!A1"/><Relationship Id="rId20" Type="http://schemas.openxmlformats.org/officeDocument/2006/relationships/hyperlink" Target="#'Hiring and turnover'!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National value distribution'!A1"/><Relationship Id="rId24" Type="http://schemas.openxmlformats.org/officeDocument/2006/relationships/hyperlink" Target="#'Socioeconomic development'!A1"/><Relationship Id="rId5" Type="http://schemas.openxmlformats.org/officeDocument/2006/relationships/hyperlink" Target="#Environment!A1"/><Relationship Id="rId15" Type="http://schemas.openxmlformats.org/officeDocument/2006/relationships/hyperlink" Target="#'Diversity and equal opportunity'!A1"/><Relationship Id="rId23" Type="http://schemas.openxmlformats.org/officeDocument/2006/relationships/hyperlink" Target="#'Supply chain'!A1"/><Relationship Id="rId10" Type="http://schemas.openxmlformats.org/officeDocument/2006/relationships/hyperlink" Target="#'Safety (operations)'!A1"/><Relationship Id="rId19" Type="http://schemas.openxmlformats.org/officeDocument/2006/relationships/hyperlink" Target="#'Education skills and capacity '!A1"/><Relationship Id="rId4" Type="http://schemas.openxmlformats.org/officeDocument/2006/relationships/hyperlink" Target="#Frameworks!A1"/><Relationship Id="rId9" Type="http://schemas.openxmlformats.org/officeDocument/2006/relationships/hyperlink" Target="#'Employee support programmes'!A1"/><Relationship Id="rId14" Type="http://schemas.openxmlformats.org/officeDocument/2006/relationships/hyperlink" Target="#Workforce!A1"/><Relationship Id="rId22" Type="http://schemas.openxmlformats.org/officeDocument/2006/relationships/hyperlink" Target="#'Host community procurement'!A1"/><Relationship Id="rId27" Type="http://schemas.openxmlformats.org/officeDocument/2006/relationships/hyperlink" Target="#'Stakeholder engagement'!A1"/></Relationships>
</file>

<file path=xl/drawings/_rels/drawing33.xml.rels><?xml version="1.0" encoding="UTF-8" standalone="yes"?>
<Relationships xmlns="http://schemas.openxmlformats.org/package/2006/relationships"><Relationship Id="rId8" Type="http://schemas.openxmlformats.org/officeDocument/2006/relationships/hyperlink" Target="#Governance!A1"/><Relationship Id="rId13" Type="http://schemas.openxmlformats.org/officeDocument/2006/relationships/hyperlink" Target="#'Safety (Group)'!A1"/><Relationship Id="rId18" Type="http://schemas.openxmlformats.org/officeDocument/2006/relationships/hyperlink" Target="#'Training '!A1"/><Relationship Id="rId26" Type="http://schemas.openxmlformats.org/officeDocument/2006/relationships/hyperlink" Target="#'Community grievances_social inc'!A1"/><Relationship Id="rId3" Type="http://schemas.openxmlformats.org/officeDocument/2006/relationships/image" Target="../media/image13.png"/><Relationship Id="rId21" Type="http://schemas.openxmlformats.org/officeDocument/2006/relationships/hyperlink" Target="#'Hiring and turnover'!A1"/><Relationship Id="rId7" Type="http://schemas.openxmlformats.org/officeDocument/2006/relationships/hyperlink" Target="#Social!A1"/><Relationship Id="rId12" Type="http://schemas.openxmlformats.org/officeDocument/2006/relationships/hyperlink" Target="#'National value distribution'!A1"/><Relationship Id="rId17" Type="http://schemas.openxmlformats.org/officeDocument/2006/relationships/hyperlink" Target="#'Remuneration '!A1"/><Relationship Id="rId25" Type="http://schemas.openxmlformats.org/officeDocument/2006/relationships/hyperlink" Target="#'Socioeconomic development'!A1"/><Relationship Id="rId2" Type="http://schemas.openxmlformats.org/officeDocument/2006/relationships/hyperlink" Target="#Contents!A1"/><Relationship Id="rId16" Type="http://schemas.openxmlformats.org/officeDocument/2006/relationships/hyperlink" Target="#'Diversity and equal opportunity'!A1"/><Relationship Id="rId20" Type="http://schemas.openxmlformats.org/officeDocument/2006/relationships/hyperlink" Target="#'Education skills and capacity '!A1"/><Relationship Id="rId1" Type="http://schemas.openxmlformats.org/officeDocument/2006/relationships/chart" Target="../charts/chart43.xml"/><Relationship Id="rId6" Type="http://schemas.openxmlformats.org/officeDocument/2006/relationships/hyperlink" Target="#Environment!A1"/><Relationship Id="rId11" Type="http://schemas.openxmlformats.org/officeDocument/2006/relationships/hyperlink" Target="#'Safety (operations)'!A1"/><Relationship Id="rId24" Type="http://schemas.openxmlformats.org/officeDocument/2006/relationships/hyperlink" Target="#'Supply chain'!A1"/><Relationship Id="rId5" Type="http://schemas.openxmlformats.org/officeDocument/2006/relationships/hyperlink" Target="#Frameworks!A1"/><Relationship Id="rId15" Type="http://schemas.openxmlformats.org/officeDocument/2006/relationships/hyperlink" Target="#Workforce!A1"/><Relationship Id="rId23" Type="http://schemas.openxmlformats.org/officeDocument/2006/relationships/hyperlink" Target="#'Host community procurement'!A1"/><Relationship Id="rId28" Type="http://schemas.openxmlformats.org/officeDocument/2006/relationships/hyperlink" Target="#'Stakeholder engagement'!A1"/><Relationship Id="rId10" Type="http://schemas.openxmlformats.org/officeDocument/2006/relationships/hyperlink" Target="#'Employee support programmes'!A1"/><Relationship Id="rId19" Type="http://schemas.openxmlformats.org/officeDocument/2006/relationships/hyperlink" Target="#'Host community value creation'!A1"/><Relationship Id="rId4" Type="http://schemas.openxmlformats.org/officeDocument/2006/relationships/image" Target="../media/image14.svg"/><Relationship Id="rId9" Type="http://schemas.openxmlformats.org/officeDocument/2006/relationships/hyperlink" Target="#'Our operations'!A1"/><Relationship Id="rId14" Type="http://schemas.openxmlformats.org/officeDocument/2006/relationships/hyperlink" Target="#Health!A1"/><Relationship Id="rId22" Type="http://schemas.openxmlformats.org/officeDocument/2006/relationships/hyperlink" Target="#'Host community employment'!A1"/><Relationship Id="rId27" Type="http://schemas.openxmlformats.org/officeDocument/2006/relationships/hyperlink" Target="#'Indigenous Peoples'!A1"/></Relationships>
</file>

<file path=xl/drawings/_rels/drawing34.xml.rels><?xml version="1.0" encoding="UTF-8" standalone="yes"?>
<Relationships xmlns="http://schemas.openxmlformats.org/package/2006/relationships"><Relationship Id="rId8" Type="http://schemas.openxmlformats.org/officeDocument/2006/relationships/hyperlink" Target="#Social!A1"/><Relationship Id="rId13" Type="http://schemas.openxmlformats.org/officeDocument/2006/relationships/hyperlink" Target="#'National value distribution'!A1"/><Relationship Id="rId18" Type="http://schemas.openxmlformats.org/officeDocument/2006/relationships/hyperlink" Target="#'Remuneration '!A1"/><Relationship Id="rId26" Type="http://schemas.openxmlformats.org/officeDocument/2006/relationships/hyperlink" Target="#'Socioeconomic development'!A1"/><Relationship Id="rId3" Type="http://schemas.openxmlformats.org/officeDocument/2006/relationships/hyperlink" Target="#Contents!A1"/><Relationship Id="rId21" Type="http://schemas.openxmlformats.org/officeDocument/2006/relationships/hyperlink" Target="#'Education skills and capacity '!A1"/><Relationship Id="rId7" Type="http://schemas.openxmlformats.org/officeDocument/2006/relationships/hyperlink" Target="#Environment!A1"/><Relationship Id="rId12" Type="http://schemas.openxmlformats.org/officeDocument/2006/relationships/hyperlink" Target="#'Safety (operations)'!A1"/><Relationship Id="rId17" Type="http://schemas.openxmlformats.org/officeDocument/2006/relationships/hyperlink" Target="#'Diversity and equal opportunity'!A1"/><Relationship Id="rId25" Type="http://schemas.openxmlformats.org/officeDocument/2006/relationships/hyperlink" Target="#'Supply chain'!A1"/><Relationship Id="rId2" Type="http://schemas.openxmlformats.org/officeDocument/2006/relationships/chart" Target="../charts/chart45.xml"/><Relationship Id="rId16" Type="http://schemas.openxmlformats.org/officeDocument/2006/relationships/hyperlink" Target="#Workforce!A1"/><Relationship Id="rId20" Type="http://schemas.openxmlformats.org/officeDocument/2006/relationships/hyperlink" Target="#'Host community value creation'!A1"/><Relationship Id="rId29" Type="http://schemas.openxmlformats.org/officeDocument/2006/relationships/hyperlink" Target="#'Stakeholder engagement'!A1"/><Relationship Id="rId1" Type="http://schemas.openxmlformats.org/officeDocument/2006/relationships/chart" Target="../charts/chart44.xml"/><Relationship Id="rId6" Type="http://schemas.openxmlformats.org/officeDocument/2006/relationships/hyperlink" Target="#Frameworks!A1"/><Relationship Id="rId11" Type="http://schemas.openxmlformats.org/officeDocument/2006/relationships/hyperlink" Target="#'Employee support programmes'!A1"/><Relationship Id="rId24" Type="http://schemas.openxmlformats.org/officeDocument/2006/relationships/hyperlink" Target="#'Host community procurement'!A1"/><Relationship Id="rId5" Type="http://schemas.openxmlformats.org/officeDocument/2006/relationships/image" Target="../media/image14.svg"/><Relationship Id="rId15" Type="http://schemas.openxmlformats.org/officeDocument/2006/relationships/hyperlink" Target="#Health!A1"/><Relationship Id="rId23" Type="http://schemas.openxmlformats.org/officeDocument/2006/relationships/hyperlink" Target="#'Host community employment'!A1"/><Relationship Id="rId28" Type="http://schemas.openxmlformats.org/officeDocument/2006/relationships/hyperlink" Target="#'Indigenous Peoples'!A1"/><Relationship Id="rId10" Type="http://schemas.openxmlformats.org/officeDocument/2006/relationships/hyperlink" Target="#'Our operations'!A1"/><Relationship Id="rId19" Type="http://schemas.openxmlformats.org/officeDocument/2006/relationships/hyperlink" Target="#'Training '!A1"/><Relationship Id="rId4" Type="http://schemas.openxmlformats.org/officeDocument/2006/relationships/image" Target="../media/image13.png"/><Relationship Id="rId9" Type="http://schemas.openxmlformats.org/officeDocument/2006/relationships/hyperlink" Target="#Governance!A1"/><Relationship Id="rId14" Type="http://schemas.openxmlformats.org/officeDocument/2006/relationships/hyperlink" Target="#'Safety (Group)'!A1"/><Relationship Id="rId22" Type="http://schemas.openxmlformats.org/officeDocument/2006/relationships/hyperlink" Target="#'Hiring and turnover'!A1"/><Relationship Id="rId27" Type="http://schemas.openxmlformats.org/officeDocument/2006/relationships/hyperlink" Target="#'Community grievances_social inc'!A1"/></Relationships>
</file>

<file path=xl/drawings/_rels/drawing35.xml.rels><?xml version="1.0" encoding="UTF-8" standalone="yes"?>
<Relationships xmlns="http://schemas.openxmlformats.org/package/2006/relationships"><Relationship Id="rId8" Type="http://schemas.openxmlformats.org/officeDocument/2006/relationships/hyperlink" Target="#Frameworks!A1"/><Relationship Id="rId13" Type="http://schemas.openxmlformats.org/officeDocument/2006/relationships/hyperlink" Target="#'Employee support programmes'!A1"/><Relationship Id="rId18" Type="http://schemas.openxmlformats.org/officeDocument/2006/relationships/hyperlink" Target="#Workforce!A1"/><Relationship Id="rId26" Type="http://schemas.openxmlformats.org/officeDocument/2006/relationships/hyperlink" Target="#'Host community procurement'!A1"/><Relationship Id="rId3" Type="http://schemas.openxmlformats.org/officeDocument/2006/relationships/chart" Target="../charts/chart48.xml"/><Relationship Id="rId21" Type="http://schemas.openxmlformats.org/officeDocument/2006/relationships/hyperlink" Target="#'Training '!A1"/><Relationship Id="rId7" Type="http://schemas.openxmlformats.org/officeDocument/2006/relationships/image" Target="../media/image14.svg"/><Relationship Id="rId12" Type="http://schemas.openxmlformats.org/officeDocument/2006/relationships/hyperlink" Target="#'Our operations'!A1"/><Relationship Id="rId17" Type="http://schemas.openxmlformats.org/officeDocument/2006/relationships/hyperlink" Target="#Health!A1"/><Relationship Id="rId25" Type="http://schemas.openxmlformats.org/officeDocument/2006/relationships/hyperlink" Target="#'Host community employment'!A1"/><Relationship Id="rId2" Type="http://schemas.openxmlformats.org/officeDocument/2006/relationships/chart" Target="../charts/chart47.xml"/><Relationship Id="rId16" Type="http://schemas.openxmlformats.org/officeDocument/2006/relationships/hyperlink" Target="#'Safety (Group)'!A1"/><Relationship Id="rId20" Type="http://schemas.openxmlformats.org/officeDocument/2006/relationships/hyperlink" Target="#'Remuneration '!A1"/><Relationship Id="rId29" Type="http://schemas.openxmlformats.org/officeDocument/2006/relationships/hyperlink" Target="#'Community grievances_social inc'!A1"/><Relationship Id="rId1" Type="http://schemas.openxmlformats.org/officeDocument/2006/relationships/chart" Target="../charts/chart46.xml"/><Relationship Id="rId6" Type="http://schemas.openxmlformats.org/officeDocument/2006/relationships/image" Target="../media/image13.png"/><Relationship Id="rId11" Type="http://schemas.openxmlformats.org/officeDocument/2006/relationships/hyperlink" Target="#Governance!A1"/><Relationship Id="rId24" Type="http://schemas.openxmlformats.org/officeDocument/2006/relationships/hyperlink" Target="#'Hiring and turnover'!A1"/><Relationship Id="rId5" Type="http://schemas.openxmlformats.org/officeDocument/2006/relationships/hyperlink" Target="#Contents!A1"/><Relationship Id="rId15" Type="http://schemas.openxmlformats.org/officeDocument/2006/relationships/hyperlink" Target="#'National value distribution'!A1"/><Relationship Id="rId23" Type="http://schemas.openxmlformats.org/officeDocument/2006/relationships/hyperlink" Target="#'Education skills and capacity '!A1"/><Relationship Id="rId28" Type="http://schemas.openxmlformats.org/officeDocument/2006/relationships/hyperlink" Target="#'Socioeconomic development'!A1"/><Relationship Id="rId10" Type="http://schemas.openxmlformats.org/officeDocument/2006/relationships/hyperlink" Target="#Social!A1"/><Relationship Id="rId19" Type="http://schemas.openxmlformats.org/officeDocument/2006/relationships/hyperlink" Target="#'Diversity and equal opportunity'!A1"/><Relationship Id="rId31" Type="http://schemas.openxmlformats.org/officeDocument/2006/relationships/hyperlink" Target="#'Stakeholder engagement'!A1"/><Relationship Id="rId4" Type="http://schemas.openxmlformats.org/officeDocument/2006/relationships/chart" Target="../charts/chart49.xml"/><Relationship Id="rId9" Type="http://schemas.openxmlformats.org/officeDocument/2006/relationships/hyperlink" Target="#Environment!A1"/><Relationship Id="rId14" Type="http://schemas.openxmlformats.org/officeDocument/2006/relationships/hyperlink" Target="#'Safety (operations)'!A1"/><Relationship Id="rId22" Type="http://schemas.openxmlformats.org/officeDocument/2006/relationships/hyperlink" Target="#'Host community value creation'!A1"/><Relationship Id="rId27" Type="http://schemas.openxmlformats.org/officeDocument/2006/relationships/hyperlink" Target="#'Supply chain'!A1"/><Relationship Id="rId30" Type="http://schemas.openxmlformats.org/officeDocument/2006/relationships/hyperlink" Target="#'Indigenous Peoples'!A1"/></Relationships>
</file>

<file path=xl/drawings/_rels/drawing36.xml.rels><?xml version="1.0" encoding="UTF-8" standalone="yes"?>
<Relationships xmlns="http://schemas.openxmlformats.org/package/2006/relationships"><Relationship Id="rId8" Type="http://schemas.openxmlformats.org/officeDocument/2006/relationships/hyperlink" Target="#Governance!A1"/><Relationship Id="rId13" Type="http://schemas.openxmlformats.org/officeDocument/2006/relationships/hyperlink" Target="#'Safety (Group)'!A1"/><Relationship Id="rId18" Type="http://schemas.openxmlformats.org/officeDocument/2006/relationships/hyperlink" Target="#'Training '!A1"/><Relationship Id="rId26" Type="http://schemas.openxmlformats.org/officeDocument/2006/relationships/hyperlink" Target="#'Community grievances_social inc'!A1"/><Relationship Id="rId3" Type="http://schemas.openxmlformats.org/officeDocument/2006/relationships/image" Target="../media/image13.png"/><Relationship Id="rId21" Type="http://schemas.openxmlformats.org/officeDocument/2006/relationships/hyperlink" Target="#'Hiring and turnover'!A1"/><Relationship Id="rId7" Type="http://schemas.openxmlformats.org/officeDocument/2006/relationships/hyperlink" Target="#Social!A1"/><Relationship Id="rId12" Type="http://schemas.openxmlformats.org/officeDocument/2006/relationships/hyperlink" Target="#'National value distribution'!A1"/><Relationship Id="rId17" Type="http://schemas.openxmlformats.org/officeDocument/2006/relationships/hyperlink" Target="#'Remuneration '!A1"/><Relationship Id="rId25" Type="http://schemas.openxmlformats.org/officeDocument/2006/relationships/hyperlink" Target="#'Socioeconomic development'!A1"/><Relationship Id="rId2" Type="http://schemas.openxmlformats.org/officeDocument/2006/relationships/hyperlink" Target="#Contents!A1"/><Relationship Id="rId16" Type="http://schemas.openxmlformats.org/officeDocument/2006/relationships/hyperlink" Target="#'Diversity and equal opportunity'!A1"/><Relationship Id="rId20" Type="http://schemas.openxmlformats.org/officeDocument/2006/relationships/hyperlink" Target="#'Education skills and capacity '!A1"/><Relationship Id="rId1" Type="http://schemas.openxmlformats.org/officeDocument/2006/relationships/chart" Target="../charts/chart50.xml"/><Relationship Id="rId6" Type="http://schemas.openxmlformats.org/officeDocument/2006/relationships/hyperlink" Target="#Environment!A1"/><Relationship Id="rId11" Type="http://schemas.openxmlformats.org/officeDocument/2006/relationships/hyperlink" Target="#'Safety (operations)'!A1"/><Relationship Id="rId24" Type="http://schemas.openxmlformats.org/officeDocument/2006/relationships/hyperlink" Target="#'Supply chain'!A1"/><Relationship Id="rId5" Type="http://schemas.openxmlformats.org/officeDocument/2006/relationships/hyperlink" Target="#Frameworks!A1"/><Relationship Id="rId15" Type="http://schemas.openxmlformats.org/officeDocument/2006/relationships/hyperlink" Target="#Workforce!A1"/><Relationship Id="rId23" Type="http://schemas.openxmlformats.org/officeDocument/2006/relationships/hyperlink" Target="#'Host community procurement'!A1"/><Relationship Id="rId28" Type="http://schemas.openxmlformats.org/officeDocument/2006/relationships/hyperlink" Target="#'Stakeholder engagement'!A1"/><Relationship Id="rId10" Type="http://schemas.openxmlformats.org/officeDocument/2006/relationships/hyperlink" Target="#'Employee support programmes'!A1"/><Relationship Id="rId19" Type="http://schemas.openxmlformats.org/officeDocument/2006/relationships/hyperlink" Target="#'Host community value creation'!A1"/><Relationship Id="rId4" Type="http://schemas.openxmlformats.org/officeDocument/2006/relationships/image" Target="../media/image14.svg"/><Relationship Id="rId9" Type="http://schemas.openxmlformats.org/officeDocument/2006/relationships/hyperlink" Target="#'Our operations'!A1"/><Relationship Id="rId14" Type="http://schemas.openxmlformats.org/officeDocument/2006/relationships/hyperlink" Target="#Health!A1"/><Relationship Id="rId22" Type="http://schemas.openxmlformats.org/officeDocument/2006/relationships/hyperlink" Target="#'Host community employment'!A1"/><Relationship Id="rId27" Type="http://schemas.openxmlformats.org/officeDocument/2006/relationships/hyperlink" Target="#'Indigenous Peoples'!A1"/></Relationships>
</file>

<file path=xl/drawings/_rels/drawing37.xml.rels><?xml version="1.0" encoding="UTF-8" standalone="yes"?>
<Relationships xmlns="http://schemas.openxmlformats.org/package/2006/relationships"><Relationship Id="rId8" Type="http://schemas.openxmlformats.org/officeDocument/2006/relationships/hyperlink" Target="#Social!A1"/><Relationship Id="rId13" Type="http://schemas.openxmlformats.org/officeDocument/2006/relationships/hyperlink" Target="#'National value distribution'!A1"/><Relationship Id="rId18" Type="http://schemas.openxmlformats.org/officeDocument/2006/relationships/hyperlink" Target="#'Remuneration '!A1"/><Relationship Id="rId26" Type="http://schemas.openxmlformats.org/officeDocument/2006/relationships/hyperlink" Target="#'Socioeconomic development'!A1"/><Relationship Id="rId3" Type="http://schemas.openxmlformats.org/officeDocument/2006/relationships/hyperlink" Target="#Contents!A1"/><Relationship Id="rId21" Type="http://schemas.openxmlformats.org/officeDocument/2006/relationships/hyperlink" Target="#'Education skills and capacity '!A1"/><Relationship Id="rId7" Type="http://schemas.openxmlformats.org/officeDocument/2006/relationships/hyperlink" Target="#Environment!A1"/><Relationship Id="rId12" Type="http://schemas.openxmlformats.org/officeDocument/2006/relationships/hyperlink" Target="#'Safety (operations)'!A1"/><Relationship Id="rId17" Type="http://schemas.openxmlformats.org/officeDocument/2006/relationships/hyperlink" Target="#'Diversity and equal opportunity'!A1"/><Relationship Id="rId25" Type="http://schemas.openxmlformats.org/officeDocument/2006/relationships/hyperlink" Target="#'Supply chain'!A1"/><Relationship Id="rId2" Type="http://schemas.openxmlformats.org/officeDocument/2006/relationships/chart" Target="../charts/chart52.xml"/><Relationship Id="rId16" Type="http://schemas.openxmlformats.org/officeDocument/2006/relationships/hyperlink" Target="#Workforce!A1"/><Relationship Id="rId20" Type="http://schemas.openxmlformats.org/officeDocument/2006/relationships/hyperlink" Target="#'Host community value creation'!A1"/><Relationship Id="rId29" Type="http://schemas.openxmlformats.org/officeDocument/2006/relationships/hyperlink" Target="#'Stakeholder engagement'!A1"/><Relationship Id="rId1" Type="http://schemas.openxmlformats.org/officeDocument/2006/relationships/chart" Target="../charts/chart51.xml"/><Relationship Id="rId6" Type="http://schemas.openxmlformats.org/officeDocument/2006/relationships/hyperlink" Target="#Frameworks!A1"/><Relationship Id="rId11" Type="http://schemas.openxmlformats.org/officeDocument/2006/relationships/hyperlink" Target="#'Employee support programmes'!A1"/><Relationship Id="rId24" Type="http://schemas.openxmlformats.org/officeDocument/2006/relationships/hyperlink" Target="#'Host community procurement'!A1"/><Relationship Id="rId5" Type="http://schemas.openxmlformats.org/officeDocument/2006/relationships/image" Target="../media/image14.svg"/><Relationship Id="rId15" Type="http://schemas.openxmlformats.org/officeDocument/2006/relationships/hyperlink" Target="#Health!A1"/><Relationship Id="rId23" Type="http://schemas.openxmlformats.org/officeDocument/2006/relationships/hyperlink" Target="#'Host community employment'!A1"/><Relationship Id="rId28" Type="http://schemas.openxmlformats.org/officeDocument/2006/relationships/hyperlink" Target="#'Indigenous Peoples'!A1"/><Relationship Id="rId10" Type="http://schemas.openxmlformats.org/officeDocument/2006/relationships/hyperlink" Target="#'Our operations'!A1"/><Relationship Id="rId19" Type="http://schemas.openxmlformats.org/officeDocument/2006/relationships/hyperlink" Target="#'Training '!A1"/><Relationship Id="rId4" Type="http://schemas.openxmlformats.org/officeDocument/2006/relationships/image" Target="../media/image13.png"/><Relationship Id="rId9" Type="http://schemas.openxmlformats.org/officeDocument/2006/relationships/hyperlink" Target="#Governance!A1"/><Relationship Id="rId14" Type="http://schemas.openxmlformats.org/officeDocument/2006/relationships/hyperlink" Target="#'Safety (Group)'!A1"/><Relationship Id="rId22" Type="http://schemas.openxmlformats.org/officeDocument/2006/relationships/hyperlink" Target="#'Hiring and turnover'!A1"/><Relationship Id="rId27" Type="http://schemas.openxmlformats.org/officeDocument/2006/relationships/hyperlink" Target="#'Community grievances_social inc'!A1"/></Relationships>
</file>

<file path=xl/drawings/_rels/drawing38.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Health!A1"/><Relationship Id="rId18" Type="http://schemas.openxmlformats.org/officeDocument/2006/relationships/hyperlink" Target="#'Host community value creation'!A1"/><Relationship Id="rId26" Type="http://schemas.openxmlformats.org/officeDocument/2006/relationships/hyperlink" Target="#'Indigenous Peoples'!A1"/><Relationship Id="rId3" Type="http://schemas.openxmlformats.org/officeDocument/2006/relationships/image" Target="../media/image14.svg"/><Relationship Id="rId21" Type="http://schemas.openxmlformats.org/officeDocument/2006/relationships/hyperlink" Target="#'Host community employment'!A1"/><Relationship Id="rId7" Type="http://schemas.openxmlformats.org/officeDocument/2006/relationships/hyperlink" Target="#Governance!A1"/><Relationship Id="rId12" Type="http://schemas.openxmlformats.org/officeDocument/2006/relationships/hyperlink" Target="#'Safety (Group)'!A1"/><Relationship Id="rId17" Type="http://schemas.openxmlformats.org/officeDocument/2006/relationships/hyperlink" Target="#'Training '!A1"/><Relationship Id="rId25" Type="http://schemas.openxmlformats.org/officeDocument/2006/relationships/hyperlink" Target="#'Community grievances_social inc'!A1"/><Relationship Id="rId2" Type="http://schemas.openxmlformats.org/officeDocument/2006/relationships/image" Target="../media/image13.png"/><Relationship Id="rId16" Type="http://schemas.openxmlformats.org/officeDocument/2006/relationships/hyperlink" Target="#'Remuneration '!A1"/><Relationship Id="rId20" Type="http://schemas.openxmlformats.org/officeDocument/2006/relationships/hyperlink" Target="#'Hiring and turnover'!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National value distribution'!A1"/><Relationship Id="rId24" Type="http://schemas.openxmlformats.org/officeDocument/2006/relationships/hyperlink" Target="#'Socioeconomic development'!A1"/><Relationship Id="rId5" Type="http://schemas.openxmlformats.org/officeDocument/2006/relationships/hyperlink" Target="#Environment!A1"/><Relationship Id="rId15" Type="http://schemas.openxmlformats.org/officeDocument/2006/relationships/hyperlink" Target="#'Diversity and equal opportunity'!A1"/><Relationship Id="rId23" Type="http://schemas.openxmlformats.org/officeDocument/2006/relationships/hyperlink" Target="#'Supply chain'!A1"/><Relationship Id="rId10" Type="http://schemas.openxmlformats.org/officeDocument/2006/relationships/hyperlink" Target="#'Safety (operations)'!A1"/><Relationship Id="rId19" Type="http://schemas.openxmlformats.org/officeDocument/2006/relationships/hyperlink" Target="#'Education skills and capacity '!A1"/><Relationship Id="rId4" Type="http://schemas.openxmlformats.org/officeDocument/2006/relationships/hyperlink" Target="#Frameworks!A1"/><Relationship Id="rId9" Type="http://schemas.openxmlformats.org/officeDocument/2006/relationships/hyperlink" Target="#'Employee support programmes'!A1"/><Relationship Id="rId14" Type="http://schemas.openxmlformats.org/officeDocument/2006/relationships/hyperlink" Target="#Workforce!A1"/><Relationship Id="rId22" Type="http://schemas.openxmlformats.org/officeDocument/2006/relationships/hyperlink" Target="#'Host community procurement'!A1"/><Relationship Id="rId27" Type="http://schemas.openxmlformats.org/officeDocument/2006/relationships/hyperlink" Target="#'Stakeholder engagement'!A1"/></Relationships>
</file>

<file path=xl/drawings/_rels/drawing39.xml.rels><?xml version="1.0" encoding="UTF-8" standalone="yes"?>
<Relationships xmlns="http://schemas.openxmlformats.org/package/2006/relationships"><Relationship Id="rId8" Type="http://schemas.openxmlformats.org/officeDocument/2006/relationships/hyperlink" Target="#Governance!A1"/><Relationship Id="rId13" Type="http://schemas.openxmlformats.org/officeDocument/2006/relationships/hyperlink" Target="#'Safety (Group)'!A1"/><Relationship Id="rId18" Type="http://schemas.openxmlformats.org/officeDocument/2006/relationships/hyperlink" Target="#'Training '!A1"/><Relationship Id="rId26" Type="http://schemas.openxmlformats.org/officeDocument/2006/relationships/hyperlink" Target="#'Community grievances_social inc'!A1"/><Relationship Id="rId3" Type="http://schemas.openxmlformats.org/officeDocument/2006/relationships/image" Target="../media/image13.png"/><Relationship Id="rId21" Type="http://schemas.openxmlformats.org/officeDocument/2006/relationships/hyperlink" Target="#'Hiring and turnover'!A1"/><Relationship Id="rId7" Type="http://schemas.openxmlformats.org/officeDocument/2006/relationships/hyperlink" Target="#Social!A1"/><Relationship Id="rId12" Type="http://schemas.openxmlformats.org/officeDocument/2006/relationships/hyperlink" Target="#'National value distribution'!A1"/><Relationship Id="rId17" Type="http://schemas.openxmlformats.org/officeDocument/2006/relationships/hyperlink" Target="#'Remuneration '!A1"/><Relationship Id="rId25" Type="http://schemas.openxmlformats.org/officeDocument/2006/relationships/hyperlink" Target="#'Socioeconomic development'!A1"/><Relationship Id="rId2" Type="http://schemas.openxmlformats.org/officeDocument/2006/relationships/hyperlink" Target="#Contents!A1"/><Relationship Id="rId16" Type="http://schemas.openxmlformats.org/officeDocument/2006/relationships/hyperlink" Target="#'Diversity and equal opportunity'!A1"/><Relationship Id="rId20" Type="http://schemas.openxmlformats.org/officeDocument/2006/relationships/hyperlink" Target="#'Education skills and capacity '!A1"/><Relationship Id="rId1" Type="http://schemas.openxmlformats.org/officeDocument/2006/relationships/chart" Target="../charts/chart53.xml"/><Relationship Id="rId6" Type="http://schemas.openxmlformats.org/officeDocument/2006/relationships/hyperlink" Target="#Environment!A1"/><Relationship Id="rId11" Type="http://schemas.openxmlformats.org/officeDocument/2006/relationships/hyperlink" Target="#'Safety (operations)'!A1"/><Relationship Id="rId24" Type="http://schemas.openxmlformats.org/officeDocument/2006/relationships/hyperlink" Target="#'Supply chain'!A1"/><Relationship Id="rId5" Type="http://schemas.openxmlformats.org/officeDocument/2006/relationships/hyperlink" Target="#Frameworks!A1"/><Relationship Id="rId15" Type="http://schemas.openxmlformats.org/officeDocument/2006/relationships/hyperlink" Target="#Workforce!A1"/><Relationship Id="rId23" Type="http://schemas.openxmlformats.org/officeDocument/2006/relationships/hyperlink" Target="#'Host community procurement'!A1"/><Relationship Id="rId28" Type="http://schemas.openxmlformats.org/officeDocument/2006/relationships/hyperlink" Target="#'Stakeholder engagement'!A1"/><Relationship Id="rId10" Type="http://schemas.openxmlformats.org/officeDocument/2006/relationships/hyperlink" Target="#'Employee support programmes'!A1"/><Relationship Id="rId19" Type="http://schemas.openxmlformats.org/officeDocument/2006/relationships/hyperlink" Target="#'Host community value creation'!A1"/><Relationship Id="rId4" Type="http://schemas.openxmlformats.org/officeDocument/2006/relationships/image" Target="../media/image14.svg"/><Relationship Id="rId9" Type="http://schemas.openxmlformats.org/officeDocument/2006/relationships/hyperlink" Target="#'Our operations'!A1"/><Relationship Id="rId14" Type="http://schemas.openxmlformats.org/officeDocument/2006/relationships/hyperlink" Target="#Health!A1"/><Relationship Id="rId22" Type="http://schemas.openxmlformats.org/officeDocument/2006/relationships/hyperlink" Target="#'Host community employment'!A1"/><Relationship Id="rId27" Type="http://schemas.openxmlformats.org/officeDocument/2006/relationships/hyperlink" Target="#'Indigenous Peoples'!A1"/></Relationships>
</file>

<file path=xl/drawings/_rels/drawing40.xml.rels><?xml version="1.0" encoding="UTF-8" standalone="yes"?>
<Relationships xmlns="http://schemas.openxmlformats.org/package/2006/relationships"><Relationship Id="rId8" Type="http://schemas.openxmlformats.org/officeDocument/2006/relationships/hyperlink" Target="#'Our operations'!A1"/><Relationship Id="rId13" Type="http://schemas.openxmlformats.org/officeDocument/2006/relationships/hyperlink" Target="#Health!A1"/><Relationship Id="rId18" Type="http://schemas.openxmlformats.org/officeDocument/2006/relationships/hyperlink" Target="#'Host community value creation'!A1"/><Relationship Id="rId26" Type="http://schemas.openxmlformats.org/officeDocument/2006/relationships/hyperlink" Target="#'Indigenous Peoples'!A1"/><Relationship Id="rId3" Type="http://schemas.openxmlformats.org/officeDocument/2006/relationships/image" Target="../media/image14.svg"/><Relationship Id="rId21" Type="http://schemas.openxmlformats.org/officeDocument/2006/relationships/hyperlink" Target="#'Host community employment'!A1"/><Relationship Id="rId7" Type="http://schemas.openxmlformats.org/officeDocument/2006/relationships/hyperlink" Target="#Governance!A1"/><Relationship Id="rId12" Type="http://schemas.openxmlformats.org/officeDocument/2006/relationships/hyperlink" Target="#'Safety (Group)'!A1"/><Relationship Id="rId17" Type="http://schemas.openxmlformats.org/officeDocument/2006/relationships/hyperlink" Target="#'Training '!A1"/><Relationship Id="rId25" Type="http://schemas.openxmlformats.org/officeDocument/2006/relationships/hyperlink" Target="#'Community grievances_social inc'!A1"/><Relationship Id="rId2" Type="http://schemas.openxmlformats.org/officeDocument/2006/relationships/image" Target="../media/image13.png"/><Relationship Id="rId16" Type="http://schemas.openxmlformats.org/officeDocument/2006/relationships/hyperlink" Target="#'Remuneration '!A1"/><Relationship Id="rId20" Type="http://schemas.openxmlformats.org/officeDocument/2006/relationships/hyperlink" Target="#'Hiring and turnover'!A1"/><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National value distribution'!A1"/><Relationship Id="rId24" Type="http://schemas.openxmlformats.org/officeDocument/2006/relationships/hyperlink" Target="#'Socioeconomic development'!A1"/><Relationship Id="rId5" Type="http://schemas.openxmlformats.org/officeDocument/2006/relationships/hyperlink" Target="#Environment!A1"/><Relationship Id="rId15" Type="http://schemas.openxmlformats.org/officeDocument/2006/relationships/hyperlink" Target="#'Diversity and equal opportunity'!A1"/><Relationship Id="rId23" Type="http://schemas.openxmlformats.org/officeDocument/2006/relationships/hyperlink" Target="#'Supply chain'!A1"/><Relationship Id="rId10" Type="http://schemas.openxmlformats.org/officeDocument/2006/relationships/hyperlink" Target="#'Safety (operations)'!A1"/><Relationship Id="rId19" Type="http://schemas.openxmlformats.org/officeDocument/2006/relationships/hyperlink" Target="#'Education skills and capacity '!A1"/><Relationship Id="rId4" Type="http://schemas.openxmlformats.org/officeDocument/2006/relationships/hyperlink" Target="#Frameworks!A1"/><Relationship Id="rId9" Type="http://schemas.openxmlformats.org/officeDocument/2006/relationships/hyperlink" Target="#'Employee support programmes'!A1"/><Relationship Id="rId14" Type="http://schemas.openxmlformats.org/officeDocument/2006/relationships/hyperlink" Target="#Workforce!A1"/><Relationship Id="rId22" Type="http://schemas.openxmlformats.org/officeDocument/2006/relationships/hyperlink" Target="#'Host community procurement'!A1"/><Relationship Id="rId27" Type="http://schemas.openxmlformats.org/officeDocument/2006/relationships/hyperlink" Target="#'Stakeholder engagement'!A1"/></Relationships>
</file>

<file path=xl/drawings/_rels/drawing41.xml.rels><?xml version="1.0" encoding="UTF-8" standalone="yes"?>
<Relationships xmlns="http://schemas.openxmlformats.org/package/2006/relationships"><Relationship Id="rId3" Type="http://schemas.openxmlformats.org/officeDocument/2006/relationships/hyperlink" Target="#'Code of conduct '!A1"/><Relationship Id="rId2" Type="http://schemas.openxmlformats.org/officeDocument/2006/relationships/hyperlink" Target="#'Policy influence'!A1"/><Relationship Id="rId1" Type="http://schemas.openxmlformats.org/officeDocument/2006/relationships/hyperlink" Target="#'Government and tax transparency'!A1"/><Relationship Id="rId4" Type="http://schemas.openxmlformats.org/officeDocument/2006/relationships/image" Target="../media/image29.png"/></Relationships>
</file>

<file path=xl/drawings/_rels/drawing42.xml.rels><?xml version="1.0" encoding="UTF-8" standalone="yes"?>
<Relationships xmlns="http://schemas.openxmlformats.org/package/2006/relationships"><Relationship Id="rId8" Type="http://schemas.openxmlformats.org/officeDocument/2006/relationships/hyperlink" Target="#'Our operations'!A1"/><Relationship Id="rId3" Type="http://schemas.openxmlformats.org/officeDocument/2006/relationships/image" Target="../media/image14.svg"/><Relationship Id="rId7" Type="http://schemas.openxmlformats.org/officeDocument/2006/relationships/hyperlink" Target="#Governance!A1"/><Relationship Id="rId2" Type="http://schemas.openxmlformats.org/officeDocument/2006/relationships/image" Target="../media/image13.png"/><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Code of conduct '!A1"/><Relationship Id="rId5" Type="http://schemas.openxmlformats.org/officeDocument/2006/relationships/hyperlink" Target="#Environment!A1"/><Relationship Id="rId10" Type="http://schemas.openxmlformats.org/officeDocument/2006/relationships/hyperlink" Target="#'Policy influence'!A1"/><Relationship Id="rId4" Type="http://schemas.openxmlformats.org/officeDocument/2006/relationships/hyperlink" Target="#Frameworks!A1"/><Relationship Id="rId9" Type="http://schemas.openxmlformats.org/officeDocument/2006/relationships/hyperlink" Target="#'Government and tax transparency'!A1"/></Relationships>
</file>

<file path=xl/drawings/_rels/drawing43.xml.rels><?xml version="1.0" encoding="UTF-8" standalone="yes"?>
<Relationships xmlns="http://schemas.openxmlformats.org/package/2006/relationships"><Relationship Id="rId8" Type="http://schemas.openxmlformats.org/officeDocument/2006/relationships/hyperlink" Target="#'Our operations'!A1"/><Relationship Id="rId3" Type="http://schemas.openxmlformats.org/officeDocument/2006/relationships/image" Target="../media/image14.svg"/><Relationship Id="rId7" Type="http://schemas.openxmlformats.org/officeDocument/2006/relationships/hyperlink" Target="#Governance!A1"/><Relationship Id="rId2" Type="http://schemas.openxmlformats.org/officeDocument/2006/relationships/image" Target="../media/image13.png"/><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Code of conduct '!A1"/><Relationship Id="rId5" Type="http://schemas.openxmlformats.org/officeDocument/2006/relationships/hyperlink" Target="#Environment!A1"/><Relationship Id="rId10" Type="http://schemas.openxmlformats.org/officeDocument/2006/relationships/hyperlink" Target="#'Policy influence'!A1"/><Relationship Id="rId4" Type="http://schemas.openxmlformats.org/officeDocument/2006/relationships/hyperlink" Target="#Frameworks!A1"/><Relationship Id="rId9" Type="http://schemas.openxmlformats.org/officeDocument/2006/relationships/hyperlink" Target="#'Government and tax transparency'!A1"/></Relationships>
</file>

<file path=xl/drawings/_rels/drawing44.xml.rels><?xml version="1.0" encoding="UTF-8" standalone="yes"?>
<Relationships xmlns="http://schemas.openxmlformats.org/package/2006/relationships"><Relationship Id="rId8" Type="http://schemas.openxmlformats.org/officeDocument/2006/relationships/hyperlink" Target="#'Our operations'!A1"/><Relationship Id="rId3" Type="http://schemas.openxmlformats.org/officeDocument/2006/relationships/image" Target="../media/image14.svg"/><Relationship Id="rId7" Type="http://schemas.openxmlformats.org/officeDocument/2006/relationships/hyperlink" Target="#Governance!A1"/><Relationship Id="rId2" Type="http://schemas.openxmlformats.org/officeDocument/2006/relationships/image" Target="../media/image13.png"/><Relationship Id="rId1" Type="http://schemas.openxmlformats.org/officeDocument/2006/relationships/hyperlink" Target="#Contents!A1"/><Relationship Id="rId6" Type="http://schemas.openxmlformats.org/officeDocument/2006/relationships/hyperlink" Target="#Social!A1"/><Relationship Id="rId11" Type="http://schemas.openxmlformats.org/officeDocument/2006/relationships/hyperlink" Target="#'Code of conduct '!A1"/><Relationship Id="rId5" Type="http://schemas.openxmlformats.org/officeDocument/2006/relationships/hyperlink" Target="#Environment!A1"/><Relationship Id="rId10" Type="http://schemas.openxmlformats.org/officeDocument/2006/relationships/hyperlink" Target="#'Policy influence'!A1"/><Relationship Id="rId4" Type="http://schemas.openxmlformats.org/officeDocument/2006/relationships/hyperlink" Target="#Frameworks!A1"/><Relationship Id="rId9" Type="http://schemas.openxmlformats.org/officeDocument/2006/relationships/hyperlink" Target="#'Government and tax transparency'!A1"/></Relationships>
</file>

<file path=xl/drawings/_rels/drawing45.x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hyperlink" Target="#Production!A1"/></Relationships>
</file>

<file path=xl/drawings/_rels/drawing46.xml.rels><?xml version="1.0" encoding="UTF-8" standalone="yes"?>
<Relationships xmlns="http://schemas.openxmlformats.org/package/2006/relationships"><Relationship Id="rId8" Type="http://schemas.openxmlformats.org/officeDocument/2006/relationships/hyperlink" Target="#Environment!A1"/><Relationship Id="rId3" Type="http://schemas.openxmlformats.org/officeDocument/2006/relationships/chart" Target="../charts/chart56.xml"/><Relationship Id="rId7" Type="http://schemas.openxmlformats.org/officeDocument/2006/relationships/hyperlink" Target="#Frameworks!A1"/><Relationship Id="rId12" Type="http://schemas.openxmlformats.org/officeDocument/2006/relationships/hyperlink" Target="#Production!A1"/><Relationship Id="rId2" Type="http://schemas.openxmlformats.org/officeDocument/2006/relationships/chart" Target="../charts/chart55.xml"/><Relationship Id="rId1" Type="http://schemas.openxmlformats.org/officeDocument/2006/relationships/chart" Target="../charts/chart54.xml"/><Relationship Id="rId6" Type="http://schemas.openxmlformats.org/officeDocument/2006/relationships/image" Target="../media/image14.svg"/><Relationship Id="rId11" Type="http://schemas.openxmlformats.org/officeDocument/2006/relationships/hyperlink" Target="#'Our operations'!A1"/><Relationship Id="rId5" Type="http://schemas.openxmlformats.org/officeDocument/2006/relationships/image" Target="../media/image13.png"/><Relationship Id="rId10" Type="http://schemas.openxmlformats.org/officeDocument/2006/relationships/hyperlink" Target="#Governance!A1"/><Relationship Id="rId4" Type="http://schemas.openxmlformats.org/officeDocument/2006/relationships/hyperlink" Target="#Contents!A1"/><Relationship Id="rId9" Type="http://schemas.openxmlformats.org/officeDocument/2006/relationships/hyperlink" Target="#Social!A1"/></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25</xdr:col>
      <xdr:colOff>741045</xdr:colOff>
      <xdr:row>17</xdr:row>
      <xdr:rowOff>43815</xdr:rowOff>
    </xdr:to>
    <xdr:sp macro="" textlink="">
      <xdr:nvSpPr>
        <xdr:cNvPr id="3" name="Rectangle 1">
          <a:extLst>
            <a:ext uri="{FF2B5EF4-FFF2-40B4-BE49-F238E27FC236}">
              <a16:creationId xmlns:a16="http://schemas.microsoft.com/office/drawing/2014/main" id="{B1C1A863-E0D5-43B0-8D5C-D79C9E805306}"/>
            </a:ext>
          </a:extLst>
        </xdr:cNvPr>
        <xdr:cNvSpPr/>
      </xdr:nvSpPr>
      <xdr:spPr>
        <a:xfrm>
          <a:off x="0" y="0"/>
          <a:ext cx="18000345" cy="10035540"/>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editAs="oneCell">
    <xdr:from>
      <xdr:col>0</xdr:col>
      <xdr:colOff>0</xdr:colOff>
      <xdr:row>0</xdr:row>
      <xdr:rowOff>0</xdr:rowOff>
    </xdr:from>
    <xdr:to>
      <xdr:col>15</xdr:col>
      <xdr:colOff>24765</xdr:colOff>
      <xdr:row>6</xdr:row>
      <xdr:rowOff>4490</xdr:rowOff>
    </xdr:to>
    <xdr:pic>
      <xdr:nvPicPr>
        <xdr:cNvPr id="2" name="Picture 1">
          <a:extLst>
            <a:ext uri="{FF2B5EF4-FFF2-40B4-BE49-F238E27FC236}">
              <a16:creationId xmlns:a16="http://schemas.microsoft.com/office/drawing/2014/main" id="{D5AAFE52-900E-D82F-6CC5-2A7E5CDA2CCC}"/>
            </a:ext>
            <a:ext uri="{147F2762-F138-4A5C-976F-8EAC2B608ADB}">
              <a16:predDERef xmlns:a16="http://schemas.microsoft.com/office/drawing/2014/main" pred="{FD9A61C8-C418-BC53-693A-7C8CE07D9812}"/>
            </a:ext>
          </a:extLst>
        </xdr:cNvPr>
        <xdr:cNvPicPr>
          <a:picLocks noChangeAspect="1"/>
        </xdr:cNvPicPr>
      </xdr:nvPicPr>
      <xdr:blipFill>
        <a:blip xmlns:r="http://schemas.openxmlformats.org/officeDocument/2006/relationships" r:embed="rId1"/>
        <a:stretch>
          <a:fillRect/>
        </a:stretch>
      </xdr:blipFill>
      <xdr:spPr>
        <a:xfrm>
          <a:off x="0" y="0"/>
          <a:ext cx="10292715" cy="709109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381000</xdr:colOff>
      <xdr:row>23</xdr:row>
      <xdr:rowOff>152399</xdr:rowOff>
    </xdr:from>
    <xdr:to>
      <xdr:col>10</xdr:col>
      <xdr:colOff>495300</xdr:colOff>
      <xdr:row>31</xdr:row>
      <xdr:rowOff>80009</xdr:rowOff>
    </xdr:to>
    <xdr:sp macro="" textlink="">
      <xdr:nvSpPr>
        <xdr:cNvPr id="44" name="Rectangle: Rounded Corners 43">
          <a:extLst>
            <a:ext uri="{FF2B5EF4-FFF2-40B4-BE49-F238E27FC236}">
              <a16:creationId xmlns:a16="http://schemas.microsoft.com/office/drawing/2014/main" id="{8B8EA95D-E52C-383E-7940-DAD213E0631B}"/>
            </a:ext>
          </a:extLst>
        </xdr:cNvPr>
        <xdr:cNvSpPr/>
      </xdr:nvSpPr>
      <xdr:spPr>
        <a:xfrm>
          <a:off x="381000" y="4914899"/>
          <a:ext cx="6210300" cy="1451610"/>
        </a:xfrm>
        <a:prstGeom prst="roundRect">
          <a:avLst/>
        </a:pr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xdr:col>
      <xdr:colOff>9525</xdr:colOff>
      <xdr:row>1</xdr:row>
      <xdr:rowOff>95250</xdr:rowOff>
    </xdr:from>
    <xdr:to>
      <xdr:col>9</xdr:col>
      <xdr:colOff>215704</xdr:colOff>
      <xdr:row>2</xdr:row>
      <xdr:rowOff>10795</xdr:rowOff>
    </xdr:to>
    <xdr:grpSp>
      <xdr:nvGrpSpPr>
        <xdr:cNvPr id="12" name="Group 11">
          <a:extLst>
            <a:ext uri="{FF2B5EF4-FFF2-40B4-BE49-F238E27FC236}">
              <a16:creationId xmlns:a16="http://schemas.microsoft.com/office/drawing/2014/main" id="{48E6114C-1F5D-4F34-8EE5-729C36FDC175}"/>
            </a:ext>
          </a:extLst>
        </xdr:cNvPr>
        <xdr:cNvGrpSpPr/>
      </xdr:nvGrpSpPr>
      <xdr:grpSpPr>
        <a:xfrm>
          <a:off x="600075" y="257175"/>
          <a:ext cx="4930579" cy="353695"/>
          <a:chOff x="276225" y="125730"/>
          <a:chExt cx="5084884" cy="357505"/>
        </a:xfrm>
      </xdr:grpSpPr>
      <xdr:grpSp>
        <xdr:nvGrpSpPr>
          <xdr:cNvPr id="13" name="Group 12">
            <a:hlinkClick xmlns:r="http://schemas.openxmlformats.org/officeDocument/2006/relationships" r:id="rId1"/>
            <a:extLst>
              <a:ext uri="{FF2B5EF4-FFF2-40B4-BE49-F238E27FC236}">
                <a16:creationId xmlns:a16="http://schemas.microsoft.com/office/drawing/2014/main" id="{FD5C746F-1232-07BE-803A-D9AE32B88A8E}"/>
              </a:ext>
            </a:extLst>
          </xdr:cNvPr>
          <xdr:cNvGrpSpPr/>
        </xdr:nvGrpSpPr>
        <xdr:grpSpPr>
          <a:xfrm>
            <a:off x="330582" y="132378"/>
            <a:ext cx="286436" cy="289039"/>
            <a:chOff x="795232" y="4916382"/>
            <a:chExt cx="433668" cy="440266"/>
          </a:xfrm>
        </xdr:grpSpPr>
        <xdr:pic>
          <xdr:nvPicPr>
            <xdr:cNvPr id="36" name="Graphic 35" descr="Home outline">
              <a:extLst>
                <a:ext uri="{FF2B5EF4-FFF2-40B4-BE49-F238E27FC236}">
                  <a16:creationId xmlns:a16="http://schemas.microsoft.com/office/drawing/2014/main" id="{19008620-F843-064C-C1EA-F432ECD07C9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37" name="Oval 36">
              <a:extLst>
                <a:ext uri="{FF2B5EF4-FFF2-40B4-BE49-F238E27FC236}">
                  <a16:creationId xmlns:a16="http://schemas.microsoft.com/office/drawing/2014/main" id="{312579EC-A34A-DA05-0404-DFB753F8E096}"/>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4" name="Flowchart: Terminator 13">
            <a:hlinkClick xmlns:r="http://schemas.openxmlformats.org/officeDocument/2006/relationships" r:id="rId4"/>
            <a:extLst>
              <a:ext uri="{FF2B5EF4-FFF2-40B4-BE49-F238E27FC236}">
                <a16:creationId xmlns:a16="http://schemas.microsoft.com/office/drawing/2014/main" id="{6C8ACECC-E10E-A704-6269-B16F78E0B09D}"/>
              </a:ext>
            </a:extLst>
          </xdr:cNvPr>
          <xdr:cNvSpPr/>
        </xdr:nvSpPr>
        <xdr:spPr>
          <a:xfrm>
            <a:off x="715165" y="168518"/>
            <a:ext cx="852711" cy="26240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5" name="Flowchart: Terminator 14">
            <a:hlinkClick xmlns:r="http://schemas.openxmlformats.org/officeDocument/2006/relationships" r:id="rId5"/>
            <a:extLst>
              <a:ext uri="{FF2B5EF4-FFF2-40B4-BE49-F238E27FC236}">
                <a16:creationId xmlns:a16="http://schemas.microsoft.com/office/drawing/2014/main" id="{1AFEF036-2F64-EC84-623E-E5AE850B88C0}"/>
              </a:ext>
            </a:extLst>
          </xdr:cNvPr>
          <xdr:cNvSpPr/>
        </xdr:nvSpPr>
        <xdr:spPr>
          <a:xfrm>
            <a:off x="1606017" y="183735"/>
            <a:ext cx="886998" cy="2605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endParaRPr lang="en-ZA" sz="1100" kern="1200"/>
          </a:p>
        </xdr:txBody>
      </xdr:sp>
      <xdr:sp macro="" textlink="">
        <xdr:nvSpPr>
          <xdr:cNvPr id="16" name="Flowchart: Terminator 15">
            <a:hlinkClick xmlns:r="http://schemas.openxmlformats.org/officeDocument/2006/relationships" r:id="rId6"/>
            <a:extLst>
              <a:ext uri="{FF2B5EF4-FFF2-40B4-BE49-F238E27FC236}">
                <a16:creationId xmlns:a16="http://schemas.microsoft.com/office/drawing/2014/main" id="{C72D550F-5B59-6233-43ED-F885DDBCA9AB}"/>
              </a:ext>
            </a:extLst>
          </xdr:cNvPr>
          <xdr:cNvSpPr/>
        </xdr:nvSpPr>
        <xdr:spPr>
          <a:xfrm>
            <a:off x="2515928" y="179938"/>
            <a:ext cx="902236" cy="25098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17" name="Flowchart: Terminator 16">
            <a:hlinkClick xmlns:r="http://schemas.openxmlformats.org/officeDocument/2006/relationships" r:id="rId7"/>
            <a:extLst>
              <a:ext uri="{FF2B5EF4-FFF2-40B4-BE49-F238E27FC236}">
                <a16:creationId xmlns:a16="http://schemas.microsoft.com/office/drawing/2014/main" id="{10E8A11C-8344-7427-2D75-36D2CF5CE635}"/>
              </a:ext>
            </a:extLst>
          </xdr:cNvPr>
          <xdr:cNvSpPr/>
        </xdr:nvSpPr>
        <xdr:spPr>
          <a:xfrm>
            <a:off x="3446782" y="184702"/>
            <a:ext cx="871771" cy="24527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4" name="Flowchart: Terminator 33">
            <a:hlinkClick xmlns:r="http://schemas.openxmlformats.org/officeDocument/2006/relationships" r:id="rId8"/>
            <a:extLst>
              <a:ext uri="{FF2B5EF4-FFF2-40B4-BE49-F238E27FC236}">
                <a16:creationId xmlns:a16="http://schemas.microsoft.com/office/drawing/2014/main" id="{74B2217B-BF7A-2813-A8F7-2FB2B2AA0B8A}"/>
              </a:ext>
            </a:extLst>
          </xdr:cNvPr>
          <xdr:cNvSpPr/>
        </xdr:nvSpPr>
        <xdr:spPr>
          <a:xfrm>
            <a:off x="4381464" y="179945"/>
            <a:ext cx="895606" cy="25099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5" name="Rectangle: Rounded Corners 34">
            <a:extLst>
              <a:ext uri="{FF2B5EF4-FFF2-40B4-BE49-F238E27FC236}">
                <a16:creationId xmlns:a16="http://schemas.microsoft.com/office/drawing/2014/main" id="{60B0DAAD-5F00-4A94-8A62-4FF55B19D4EA}"/>
              </a:ext>
            </a:extLst>
          </xdr:cNvPr>
          <xdr:cNvSpPr/>
        </xdr:nvSpPr>
        <xdr:spPr>
          <a:xfrm>
            <a:off x="276225" y="125730"/>
            <a:ext cx="5084884" cy="35750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29</xdr:col>
      <xdr:colOff>318135</xdr:colOff>
      <xdr:row>58</xdr:row>
      <xdr:rowOff>87630</xdr:rowOff>
    </xdr:to>
    <xdr:sp macro="" textlink="">
      <xdr:nvSpPr>
        <xdr:cNvPr id="123" name="Rectangle 1">
          <a:extLst>
            <a:ext uri="{FF2B5EF4-FFF2-40B4-BE49-F238E27FC236}">
              <a16:creationId xmlns:a16="http://schemas.microsoft.com/office/drawing/2014/main" id="{0AE8379D-46CA-4A0B-850F-AFCD12350F70}"/>
            </a:ext>
          </a:extLst>
        </xdr:cNvPr>
        <xdr:cNvSpPr/>
      </xdr:nvSpPr>
      <xdr:spPr>
        <a:xfrm>
          <a:off x="0" y="0"/>
          <a:ext cx="17896090" cy="10132175"/>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0</xdr:col>
      <xdr:colOff>474345</xdr:colOff>
      <xdr:row>2</xdr:row>
      <xdr:rowOff>24765</xdr:rowOff>
    </xdr:from>
    <xdr:to>
      <xdr:col>4</xdr:col>
      <xdr:colOff>360045</xdr:colOff>
      <xdr:row>6</xdr:row>
      <xdr:rowOff>150495</xdr:rowOff>
    </xdr:to>
    <xdr:sp macro="" textlink="">
      <xdr:nvSpPr>
        <xdr:cNvPr id="72" name="TextBox 71">
          <a:extLst>
            <a:ext uri="{FF2B5EF4-FFF2-40B4-BE49-F238E27FC236}">
              <a16:creationId xmlns:a16="http://schemas.microsoft.com/office/drawing/2014/main" id="{25E2C98F-DCC2-B818-DC87-2D82B0773DB7}"/>
            </a:ext>
          </a:extLst>
        </xdr:cNvPr>
        <xdr:cNvSpPr txBox="1"/>
      </xdr:nvSpPr>
      <xdr:spPr>
        <a:xfrm>
          <a:off x="474345" y="367665"/>
          <a:ext cx="2324100" cy="8115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4000" kern="1200">
              <a:solidFill>
                <a:srgbClr val="C8A064"/>
              </a:solidFill>
            </a:rPr>
            <a:t>Contents</a:t>
          </a:r>
        </a:p>
      </xdr:txBody>
    </xdr:sp>
    <xdr:clientData/>
  </xdr:twoCellAnchor>
  <xdr:twoCellAnchor>
    <xdr:from>
      <xdr:col>5</xdr:col>
      <xdr:colOff>248121</xdr:colOff>
      <xdr:row>7</xdr:row>
      <xdr:rowOff>84836</xdr:rowOff>
    </xdr:from>
    <xdr:to>
      <xdr:col>9</xdr:col>
      <xdr:colOff>298135</xdr:colOff>
      <xdr:row>39</xdr:row>
      <xdr:rowOff>117121</xdr:rowOff>
    </xdr:to>
    <xdr:sp macro="" textlink="">
      <xdr:nvSpPr>
        <xdr:cNvPr id="42" name="Rectangle: Rounded Corners 18">
          <a:extLst>
            <a:ext uri="{FF2B5EF4-FFF2-40B4-BE49-F238E27FC236}">
              <a16:creationId xmlns:a16="http://schemas.microsoft.com/office/drawing/2014/main" id="{9C47CF91-0773-48AC-8E11-3C77912E770F}"/>
            </a:ext>
          </a:extLst>
        </xdr:cNvPr>
        <xdr:cNvSpPr/>
      </xdr:nvSpPr>
      <xdr:spPr>
        <a:xfrm>
          <a:off x="3278803" y="1297109"/>
          <a:ext cx="2474559" cy="5574103"/>
        </a:xfrm>
        <a:prstGeom prst="roundRect">
          <a:avLst/>
        </a:prstGeom>
        <a:solidFill>
          <a:sysClr val="window" lastClr="FFFFFF"/>
        </a:solidFill>
        <a:ln w="1270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5</xdr:col>
      <xdr:colOff>379087</xdr:colOff>
      <xdr:row>10</xdr:row>
      <xdr:rowOff>137147</xdr:rowOff>
    </xdr:from>
    <xdr:to>
      <xdr:col>7</xdr:col>
      <xdr:colOff>29883</xdr:colOff>
      <xdr:row>12</xdr:row>
      <xdr:rowOff>43926</xdr:rowOff>
    </xdr:to>
    <xdr:sp macro="" textlink="">
      <xdr:nvSpPr>
        <xdr:cNvPr id="43" name="TextBox 19">
          <a:extLst>
            <a:ext uri="{FF2B5EF4-FFF2-40B4-BE49-F238E27FC236}">
              <a16:creationId xmlns:a16="http://schemas.microsoft.com/office/drawing/2014/main" id="{B432FF45-84EC-4764-818D-1C9619B3E1A1}"/>
            </a:ext>
          </a:extLst>
        </xdr:cNvPr>
        <xdr:cNvSpPr txBox="1"/>
      </xdr:nvSpPr>
      <xdr:spPr>
        <a:xfrm>
          <a:off x="3409769" y="1868965"/>
          <a:ext cx="863069" cy="25314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clientData/>
  </xdr:twoCellAnchor>
  <xdr:twoCellAnchor>
    <xdr:from>
      <xdr:col>5</xdr:col>
      <xdr:colOff>250318</xdr:colOff>
      <xdr:row>7</xdr:row>
      <xdr:rowOff>20088</xdr:rowOff>
    </xdr:from>
    <xdr:to>
      <xdr:col>9</xdr:col>
      <xdr:colOff>300103</xdr:colOff>
      <xdr:row>10</xdr:row>
      <xdr:rowOff>155255</xdr:rowOff>
    </xdr:to>
    <xdr:sp macro="" textlink="">
      <xdr:nvSpPr>
        <xdr:cNvPr id="44" name="TextBox 20">
          <a:extLst>
            <a:ext uri="{FF2B5EF4-FFF2-40B4-BE49-F238E27FC236}">
              <a16:creationId xmlns:a16="http://schemas.microsoft.com/office/drawing/2014/main" id="{D0364B4A-119C-4B60-97ED-4E684A4A323E}"/>
            </a:ext>
          </a:extLst>
        </xdr:cNvPr>
        <xdr:cNvSpPr txBox="1"/>
      </xdr:nvSpPr>
      <xdr:spPr>
        <a:xfrm>
          <a:off x="3283965" y="1207451"/>
          <a:ext cx="2476703" cy="644037"/>
        </a:xfrm>
        <a:prstGeom prst="roundRect">
          <a:avLst/>
        </a:prstGeom>
        <a:solidFill>
          <a:sysClr val="window" lastClr="FFFFFF"/>
        </a:solidFill>
        <a:ln w="12700"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endParaRPr lang="en-ZA">
            <a:solidFill>
              <a:srgbClr val="FF0000"/>
            </a:solidFill>
            <a:effectLst/>
          </a:endParaRPr>
        </a:p>
      </xdr:txBody>
    </xdr:sp>
    <xdr:clientData/>
  </xdr:twoCellAnchor>
  <xdr:twoCellAnchor>
    <xdr:from>
      <xdr:col>5</xdr:col>
      <xdr:colOff>403762</xdr:colOff>
      <xdr:row>7</xdr:row>
      <xdr:rowOff>155305</xdr:rowOff>
    </xdr:from>
    <xdr:to>
      <xdr:col>7</xdr:col>
      <xdr:colOff>592222</xdr:colOff>
      <xdr:row>10</xdr:row>
      <xdr:rowOff>2913</xdr:rowOff>
    </xdr:to>
    <xdr:sp macro="" textlink="">
      <xdr:nvSpPr>
        <xdr:cNvPr id="45" name="TextBox 21">
          <a:hlinkClick xmlns:r="http://schemas.openxmlformats.org/officeDocument/2006/relationships" r:id="rId1"/>
          <a:extLst>
            <a:ext uri="{FF2B5EF4-FFF2-40B4-BE49-F238E27FC236}">
              <a16:creationId xmlns:a16="http://schemas.microsoft.com/office/drawing/2014/main" id="{C1DBC2FD-5EB2-449E-91A7-3FEF71C93789}"/>
            </a:ext>
          </a:extLst>
        </xdr:cNvPr>
        <xdr:cNvSpPr txBox="1"/>
      </xdr:nvSpPr>
      <xdr:spPr>
        <a:xfrm>
          <a:off x="3434444" y="1367578"/>
          <a:ext cx="1400733" cy="367153"/>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clientData/>
  </xdr:twoCellAnchor>
  <xdr:twoCellAnchor>
    <xdr:from>
      <xdr:col>5</xdr:col>
      <xdr:colOff>386872</xdr:colOff>
      <xdr:row>15</xdr:row>
      <xdr:rowOff>97685</xdr:rowOff>
    </xdr:from>
    <xdr:to>
      <xdr:col>9</xdr:col>
      <xdr:colOff>97504</xdr:colOff>
      <xdr:row>17</xdr:row>
      <xdr:rowOff>107506</xdr:rowOff>
    </xdr:to>
    <xdr:sp macro="" textlink="">
      <xdr:nvSpPr>
        <xdr:cNvPr id="46" name="TextBox 22">
          <a:hlinkClick xmlns:r="http://schemas.openxmlformats.org/officeDocument/2006/relationships" r:id="rId2"/>
          <a:extLst>
            <a:ext uri="{FF2B5EF4-FFF2-40B4-BE49-F238E27FC236}">
              <a16:creationId xmlns:a16="http://schemas.microsoft.com/office/drawing/2014/main" id="{1BBBAA4C-D553-4362-9961-17CDF752A5DB}"/>
            </a:ext>
          </a:extLst>
        </xdr:cNvPr>
        <xdr:cNvSpPr txBox="1"/>
      </xdr:nvSpPr>
      <xdr:spPr>
        <a:xfrm>
          <a:off x="3434872" y="2669435"/>
          <a:ext cx="2149032" cy="35272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GHG emissions</a:t>
          </a:r>
        </a:p>
      </xdr:txBody>
    </xdr:sp>
    <xdr:clientData/>
  </xdr:twoCellAnchor>
  <xdr:twoCellAnchor>
    <xdr:from>
      <xdr:col>5</xdr:col>
      <xdr:colOff>358270</xdr:colOff>
      <xdr:row>17</xdr:row>
      <xdr:rowOff>139391</xdr:rowOff>
    </xdr:from>
    <xdr:to>
      <xdr:col>9</xdr:col>
      <xdr:colOff>87916</xdr:colOff>
      <xdr:row>19</xdr:row>
      <xdr:rowOff>139684</xdr:rowOff>
    </xdr:to>
    <xdr:sp macro="" textlink="">
      <xdr:nvSpPr>
        <xdr:cNvPr id="47" name="TextBox 23">
          <a:hlinkClick xmlns:r="http://schemas.openxmlformats.org/officeDocument/2006/relationships" r:id="rId3"/>
          <a:extLst>
            <a:ext uri="{FF2B5EF4-FFF2-40B4-BE49-F238E27FC236}">
              <a16:creationId xmlns:a16="http://schemas.microsoft.com/office/drawing/2014/main" id="{78943629-AC4C-4B8F-94A7-0F4EAC11DD46}"/>
            </a:ext>
          </a:extLst>
        </xdr:cNvPr>
        <xdr:cNvSpPr txBox="1"/>
      </xdr:nvSpPr>
      <xdr:spPr>
        <a:xfrm>
          <a:off x="3388952" y="3083482"/>
          <a:ext cx="2154191" cy="346657"/>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Country energy</a:t>
          </a:r>
        </a:p>
      </xdr:txBody>
    </xdr:sp>
    <xdr:clientData/>
  </xdr:twoCellAnchor>
  <xdr:twoCellAnchor>
    <xdr:from>
      <xdr:col>5</xdr:col>
      <xdr:colOff>358269</xdr:colOff>
      <xdr:row>20</xdr:row>
      <xdr:rowOff>31923</xdr:rowOff>
    </xdr:from>
    <xdr:to>
      <xdr:col>9</xdr:col>
      <xdr:colOff>84095</xdr:colOff>
      <xdr:row>22</xdr:row>
      <xdr:rowOff>26490</xdr:rowOff>
    </xdr:to>
    <xdr:sp macro="" textlink="">
      <xdr:nvSpPr>
        <xdr:cNvPr id="48" name="TextBox 24">
          <a:hlinkClick xmlns:r="http://schemas.openxmlformats.org/officeDocument/2006/relationships" r:id="rId4"/>
          <a:extLst>
            <a:ext uri="{FF2B5EF4-FFF2-40B4-BE49-F238E27FC236}">
              <a16:creationId xmlns:a16="http://schemas.microsoft.com/office/drawing/2014/main" id="{8189AFF2-27A1-42C7-99B3-ABE9D3734A92}"/>
            </a:ext>
          </a:extLst>
        </xdr:cNvPr>
        <xdr:cNvSpPr txBox="1"/>
      </xdr:nvSpPr>
      <xdr:spPr>
        <a:xfrm>
          <a:off x="3388951" y="3495559"/>
          <a:ext cx="2150371" cy="34093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Energy and carbon performance</a:t>
          </a:r>
        </a:p>
      </xdr:txBody>
    </xdr:sp>
    <xdr:clientData/>
  </xdr:twoCellAnchor>
  <xdr:twoCellAnchor>
    <xdr:from>
      <xdr:col>5</xdr:col>
      <xdr:colOff>392559</xdr:colOff>
      <xdr:row>12</xdr:row>
      <xdr:rowOff>169105</xdr:rowOff>
    </xdr:from>
    <xdr:to>
      <xdr:col>9</xdr:col>
      <xdr:colOff>97488</xdr:colOff>
      <xdr:row>15</xdr:row>
      <xdr:rowOff>47322</xdr:rowOff>
    </xdr:to>
    <xdr:sp macro="" textlink="">
      <xdr:nvSpPr>
        <xdr:cNvPr id="49" name="TextBox 25">
          <a:hlinkClick xmlns:r="http://schemas.openxmlformats.org/officeDocument/2006/relationships" r:id="rId5"/>
          <a:extLst>
            <a:ext uri="{FF2B5EF4-FFF2-40B4-BE49-F238E27FC236}">
              <a16:creationId xmlns:a16="http://schemas.microsoft.com/office/drawing/2014/main" id="{7C3A1239-3076-42C5-B084-8F230A308728}"/>
            </a:ext>
          </a:extLst>
        </xdr:cNvPr>
        <xdr:cNvSpPr txBox="1"/>
      </xdr:nvSpPr>
      <xdr:spPr>
        <a:xfrm>
          <a:off x="3440559" y="2226505"/>
          <a:ext cx="2143329" cy="392567"/>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Energy</a:t>
          </a:r>
        </a:p>
      </xdr:txBody>
    </xdr:sp>
    <xdr:clientData/>
  </xdr:twoCellAnchor>
  <xdr:twoCellAnchor>
    <xdr:from>
      <xdr:col>5</xdr:col>
      <xdr:colOff>356286</xdr:colOff>
      <xdr:row>27</xdr:row>
      <xdr:rowOff>1203</xdr:rowOff>
    </xdr:from>
    <xdr:to>
      <xdr:col>9</xdr:col>
      <xdr:colOff>65039</xdr:colOff>
      <xdr:row>29</xdr:row>
      <xdr:rowOff>20561</xdr:rowOff>
    </xdr:to>
    <xdr:sp macro="" textlink="">
      <xdr:nvSpPr>
        <xdr:cNvPr id="50" name="TextBox 26">
          <a:hlinkClick xmlns:r="http://schemas.openxmlformats.org/officeDocument/2006/relationships" r:id="rId6"/>
          <a:extLst>
            <a:ext uri="{FF2B5EF4-FFF2-40B4-BE49-F238E27FC236}">
              <a16:creationId xmlns:a16="http://schemas.microsoft.com/office/drawing/2014/main" id="{52F7440E-D28B-42C0-8E82-CC1ED27F7C19}"/>
            </a:ext>
          </a:extLst>
        </xdr:cNvPr>
        <xdr:cNvSpPr txBox="1"/>
      </xdr:nvSpPr>
      <xdr:spPr>
        <a:xfrm>
          <a:off x="3386968" y="4677112"/>
          <a:ext cx="2133298" cy="365722"/>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Water</a:t>
          </a:r>
        </a:p>
      </xdr:txBody>
    </xdr:sp>
    <xdr:clientData/>
  </xdr:twoCellAnchor>
  <xdr:twoCellAnchor>
    <xdr:from>
      <xdr:col>5</xdr:col>
      <xdr:colOff>356376</xdr:colOff>
      <xdr:row>22</xdr:row>
      <xdr:rowOff>52428</xdr:rowOff>
    </xdr:from>
    <xdr:to>
      <xdr:col>9</xdr:col>
      <xdr:colOff>63243</xdr:colOff>
      <xdr:row>24</xdr:row>
      <xdr:rowOff>50805</xdr:rowOff>
    </xdr:to>
    <xdr:sp macro="" textlink="">
      <xdr:nvSpPr>
        <xdr:cNvPr id="51" name="TextBox 27">
          <a:hlinkClick xmlns:r="http://schemas.openxmlformats.org/officeDocument/2006/relationships" r:id="rId7"/>
          <a:extLst>
            <a:ext uri="{FF2B5EF4-FFF2-40B4-BE49-F238E27FC236}">
              <a16:creationId xmlns:a16="http://schemas.microsoft.com/office/drawing/2014/main" id="{3FBD39FE-4DF5-4DD4-93D9-D00BBD3B2E91}"/>
            </a:ext>
          </a:extLst>
        </xdr:cNvPr>
        <xdr:cNvSpPr txBox="1"/>
      </xdr:nvSpPr>
      <xdr:spPr>
        <a:xfrm>
          <a:off x="3387058" y="3862428"/>
          <a:ext cx="2131412" cy="34474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Environmental OPEX and CAPEX</a:t>
          </a:r>
        </a:p>
      </xdr:txBody>
    </xdr:sp>
    <xdr:clientData/>
  </xdr:twoCellAnchor>
  <xdr:twoCellAnchor>
    <xdr:from>
      <xdr:col>5</xdr:col>
      <xdr:colOff>356376</xdr:colOff>
      <xdr:row>24</xdr:row>
      <xdr:rowOff>98898</xdr:rowOff>
    </xdr:from>
    <xdr:to>
      <xdr:col>9</xdr:col>
      <xdr:colOff>63243</xdr:colOff>
      <xdr:row>26</xdr:row>
      <xdr:rowOff>139205</xdr:rowOff>
    </xdr:to>
    <xdr:sp macro="" textlink="">
      <xdr:nvSpPr>
        <xdr:cNvPr id="52" name="TextBox 28">
          <a:hlinkClick xmlns:r="http://schemas.openxmlformats.org/officeDocument/2006/relationships" r:id="rId8"/>
          <a:extLst>
            <a:ext uri="{FF2B5EF4-FFF2-40B4-BE49-F238E27FC236}">
              <a16:creationId xmlns:a16="http://schemas.microsoft.com/office/drawing/2014/main" id="{B3DC9B7E-1E95-453B-B7E6-B898DDFF40C2}"/>
            </a:ext>
          </a:extLst>
        </xdr:cNvPr>
        <xdr:cNvSpPr txBox="1"/>
      </xdr:nvSpPr>
      <xdr:spPr>
        <a:xfrm>
          <a:off x="3387058" y="4255262"/>
          <a:ext cx="2131412" cy="386670"/>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Environment and compliance</a:t>
          </a:r>
        </a:p>
      </xdr:txBody>
    </xdr:sp>
    <xdr:clientData/>
  </xdr:twoCellAnchor>
  <xdr:twoCellAnchor>
    <xdr:from>
      <xdr:col>5</xdr:col>
      <xdr:colOff>358269</xdr:colOff>
      <xdr:row>31</xdr:row>
      <xdr:rowOff>146904</xdr:rowOff>
    </xdr:from>
    <xdr:to>
      <xdr:col>9</xdr:col>
      <xdr:colOff>72723</xdr:colOff>
      <xdr:row>34</xdr:row>
      <xdr:rowOff>4499</xdr:rowOff>
    </xdr:to>
    <xdr:sp macro="" textlink="">
      <xdr:nvSpPr>
        <xdr:cNvPr id="53" name="TextBox 29">
          <a:hlinkClick xmlns:r="http://schemas.openxmlformats.org/officeDocument/2006/relationships" r:id="rId9"/>
          <a:extLst>
            <a:ext uri="{FF2B5EF4-FFF2-40B4-BE49-F238E27FC236}">
              <a16:creationId xmlns:a16="http://schemas.microsoft.com/office/drawing/2014/main" id="{91D39B50-8229-45C8-BD20-7568F8476B02}"/>
            </a:ext>
          </a:extLst>
        </xdr:cNvPr>
        <xdr:cNvSpPr txBox="1"/>
      </xdr:nvSpPr>
      <xdr:spPr>
        <a:xfrm>
          <a:off x="3388951" y="5515540"/>
          <a:ext cx="2138999" cy="37714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Tailings and waste</a:t>
          </a:r>
        </a:p>
      </xdr:txBody>
    </xdr:sp>
    <xdr:clientData/>
  </xdr:twoCellAnchor>
  <xdr:twoCellAnchor>
    <xdr:from>
      <xdr:col>5</xdr:col>
      <xdr:colOff>354485</xdr:colOff>
      <xdr:row>36</xdr:row>
      <xdr:rowOff>103052</xdr:rowOff>
    </xdr:from>
    <xdr:to>
      <xdr:col>9</xdr:col>
      <xdr:colOff>70831</xdr:colOff>
      <xdr:row>38</xdr:row>
      <xdr:rowOff>103351</xdr:rowOff>
    </xdr:to>
    <xdr:sp macro="" textlink="">
      <xdr:nvSpPr>
        <xdr:cNvPr id="54" name="TextBox 30">
          <a:hlinkClick xmlns:r="http://schemas.openxmlformats.org/officeDocument/2006/relationships" r:id="rId10"/>
          <a:extLst>
            <a:ext uri="{FF2B5EF4-FFF2-40B4-BE49-F238E27FC236}">
              <a16:creationId xmlns:a16="http://schemas.microsoft.com/office/drawing/2014/main" id="{388CCBDE-D1DB-4CCC-87AB-082FEC4713E9}"/>
            </a:ext>
          </a:extLst>
        </xdr:cNvPr>
        <xdr:cNvSpPr txBox="1"/>
      </xdr:nvSpPr>
      <xdr:spPr>
        <a:xfrm>
          <a:off x="3385167" y="6337597"/>
          <a:ext cx="2140891" cy="346663"/>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Closure costs</a:t>
          </a:r>
        </a:p>
      </xdr:txBody>
    </xdr:sp>
    <xdr:clientData/>
  </xdr:twoCellAnchor>
  <xdr:twoCellAnchor>
    <xdr:from>
      <xdr:col>5</xdr:col>
      <xdr:colOff>358268</xdr:colOff>
      <xdr:row>34</xdr:row>
      <xdr:rowOff>41345</xdr:rowOff>
    </xdr:from>
    <xdr:to>
      <xdr:col>9</xdr:col>
      <xdr:colOff>72722</xdr:colOff>
      <xdr:row>36</xdr:row>
      <xdr:rowOff>39723</xdr:rowOff>
    </xdr:to>
    <xdr:sp macro="" textlink="">
      <xdr:nvSpPr>
        <xdr:cNvPr id="55" name="TextBox 31">
          <a:hlinkClick xmlns:r="http://schemas.openxmlformats.org/officeDocument/2006/relationships" r:id="rId11"/>
          <a:extLst>
            <a:ext uri="{FF2B5EF4-FFF2-40B4-BE49-F238E27FC236}">
              <a16:creationId xmlns:a16="http://schemas.microsoft.com/office/drawing/2014/main" id="{9284C08B-05AA-479A-AEE3-18D2C01DB760}"/>
            </a:ext>
          </a:extLst>
        </xdr:cNvPr>
        <xdr:cNvSpPr txBox="1"/>
      </xdr:nvSpPr>
      <xdr:spPr>
        <a:xfrm>
          <a:off x="3388950" y="5929527"/>
          <a:ext cx="2138999" cy="34474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Land management and biodiversity</a:t>
          </a:r>
        </a:p>
      </xdr:txBody>
    </xdr:sp>
    <xdr:clientData/>
  </xdr:twoCellAnchor>
  <xdr:twoCellAnchor>
    <xdr:from>
      <xdr:col>5</xdr:col>
      <xdr:colOff>358269</xdr:colOff>
      <xdr:row>29</xdr:row>
      <xdr:rowOff>98356</xdr:rowOff>
    </xdr:from>
    <xdr:to>
      <xdr:col>9</xdr:col>
      <xdr:colOff>72723</xdr:colOff>
      <xdr:row>31</xdr:row>
      <xdr:rowOff>102444</xdr:rowOff>
    </xdr:to>
    <xdr:sp macro="" textlink="">
      <xdr:nvSpPr>
        <xdr:cNvPr id="56" name="TextBox 32">
          <a:hlinkClick xmlns:r="http://schemas.openxmlformats.org/officeDocument/2006/relationships" r:id="rId12"/>
          <a:extLst>
            <a:ext uri="{FF2B5EF4-FFF2-40B4-BE49-F238E27FC236}">
              <a16:creationId xmlns:a16="http://schemas.microsoft.com/office/drawing/2014/main" id="{22AA0CAF-CE5D-4BF6-8E61-0EC3ACC33284}"/>
            </a:ext>
          </a:extLst>
        </xdr:cNvPr>
        <xdr:cNvSpPr txBox="1"/>
      </xdr:nvSpPr>
      <xdr:spPr>
        <a:xfrm>
          <a:off x="3388951" y="5120629"/>
          <a:ext cx="2138999" cy="35045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Cyanide incident reporting</a:t>
          </a:r>
        </a:p>
      </xdr:txBody>
    </xdr:sp>
    <xdr:clientData/>
  </xdr:twoCellAnchor>
  <xdr:twoCellAnchor>
    <xdr:from>
      <xdr:col>16</xdr:col>
      <xdr:colOff>462953</xdr:colOff>
      <xdr:row>7</xdr:row>
      <xdr:rowOff>61983</xdr:rowOff>
    </xdr:from>
    <xdr:to>
      <xdr:col>20</xdr:col>
      <xdr:colOff>558536</xdr:colOff>
      <xdr:row>21</xdr:row>
      <xdr:rowOff>156232</xdr:rowOff>
    </xdr:to>
    <xdr:sp macro="" textlink="">
      <xdr:nvSpPr>
        <xdr:cNvPr id="60" name="Rectangle: Rounded Corners 59">
          <a:extLst>
            <a:ext uri="{FF2B5EF4-FFF2-40B4-BE49-F238E27FC236}">
              <a16:creationId xmlns:a16="http://schemas.microsoft.com/office/drawing/2014/main" id="{37A226B9-3E4F-42C2-BA72-7A6F4A057881}"/>
            </a:ext>
          </a:extLst>
        </xdr:cNvPr>
        <xdr:cNvSpPr/>
      </xdr:nvSpPr>
      <xdr:spPr>
        <a:xfrm>
          <a:off x="10161135" y="1274256"/>
          <a:ext cx="2520128" cy="2518794"/>
        </a:xfrm>
        <a:prstGeom prst="roundRect">
          <a:avLst/>
        </a:prstGeom>
        <a:solidFill>
          <a:sysClr val="window" lastClr="FFFFFF"/>
        </a:solidFill>
        <a:ln w="1270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16</xdr:col>
      <xdr:colOff>591911</xdr:colOff>
      <xdr:row>10</xdr:row>
      <xdr:rowOff>110329</xdr:rowOff>
    </xdr:from>
    <xdr:to>
      <xdr:col>18</xdr:col>
      <xdr:colOff>250905</xdr:colOff>
      <xdr:row>12</xdr:row>
      <xdr:rowOff>32183</xdr:rowOff>
    </xdr:to>
    <xdr:sp macro="" textlink="">
      <xdr:nvSpPr>
        <xdr:cNvPr id="61" name="TextBox 60">
          <a:extLst>
            <a:ext uri="{FF2B5EF4-FFF2-40B4-BE49-F238E27FC236}">
              <a16:creationId xmlns:a16="http://schemas.microsoft.com/office/drawing/2014/main" id="{F61FF120-748D-4BD2-B81F-880266B01CB4}"/>
            </a:ext>
          </a:extLst>
        </xdr:cNvPr>
        <xdr:cNvSpPr txBox="1"/>
      </xdr:nvSpPr>
      <xdr:spPr>
        <a:xfrm>
          <a:off x="10290093" y="1842147"/>
          <a:ext cx="871267" cy="268218"/>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clientData/>
  </xdr:twoCellAnchor>
  <xdr:twoCellAnchor>
    <xdr:from>
      <xdr:col>16</xdr:col>
      <xdr:colOff>462956</xdr:colOff>
      <xdr:row>7</xdr:row>
      <xdr:rowOff>23895</xdr:rowOff>
    </xdr:from>
    <xdr:to>
      <xdr:col>20</xdr:col>
      <xdr:colOff>556676</xdr:colOff>
      <xdr:row>10</xdr:row>
      <xdr:rowOff>159062</xdr:rowOff>
    </xdr:to>
    <xdr:grpSp>
      <xdr:nvGrpSpPr>
        <xdr:cNvPr id="126" name="Group 125">
          <a:extLst>
            <a:ext uri="{FF2B5EF4-FFF2-40B4-BE49-F238E27FC236}">
              <a16:creationId xmlns:a16="http://schemas.microsoft.com/office/drawing/2014/main" id="{EE234E5D-78EB-BA2E-F412-3DEAB3B6CA02}"/>
            </a:ext>
          </a:extLst>
        </xdr:cNvPr>
        <xdr:cNvGrpSpPr/>
      </xdr:nvGrpSpPr>
      <xdr:grpSpPr>
        <a:xfrm>
          <a:off x="9911756" y="1157370"/>
          <a:ext cx="2455920" cy="620942"/>
          <a:chOff x="13220700" y="652825"/>
          <a:chExt cx="2522274" cy="639226"/>
        </a:xfrm>
      </xdr:grpSpPr>
      <xdr:sp macro="" textlink="">
        <xdr:nvSpPr>
          <xdr:cNvPr id="62" name="TextBox 61">
            <a:extLst>
              <a:ext uri="{FF2B5EF4-FFF2-40B4-BE49-F238E27FC236}">
                <a16:creationId xmlns:a16="http://schemas.microsoft.com/office/drawing/2014/main" id="{6BF51776-E678-4337-9BF0-B7A7A2895306}"/>
              </a:ext>
            </a:extLst>
          </xdr:cNvPr>
          <xdr:cNvSpPr txBox="1"/>
        </xdr:nvSpPr>
        <xdr:spPr>
          <a:xfrm>
            <a:off x="13220700" y="652825"/>
            <a:ext cx="2522274" cy="639226"/>
          </a:xfrm>
          <a:prstGeom prst="roundRect">
            <a:avLst/>
          </a:prstGeom>
          <a:solidFill>
            <a:sysClr val="window" lastClr="FFFFFF"/>
          </a:solidFill>
          <a:ln w="12700"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endParaRPr lang="en-ZA">
              <a:solidFill>
                <a:srgbClr val="FF0000"/>
              </a:solidFill>
              <a:effectLst/>
            </a:endParaRPr>
          </a:p>
        </xdr:txBody>
      </xdr:sp>
      <xdr:sp macro="" textlink="">
        <xdr:nvSpPr>
          <xdr:cNvPr id="63" name="TextBox 62">
            <a:hlinkClick xmlns:r="http://schemas.openxmlformats.org/officeDocument/2006/relationships" r:id="rId13"/>
            <a:extLst>
              <a:ext uri="{FF2B5EF4-FFF2-40B4-BE49-F238E27FC236}">
                <a16:creationId xmlns:a16="http://schemas.microsoft.com/office/drawing/2014/main" id="{D5BF970B-93AC-4074-9A65-B184C0D5F017}"/>
              </a:ext>
            </a:extLst>
          </xdr:cNvPr>
          <xdr:cNvSpPr txBox="1"/>
        </xdr:nvSpPr>
        <xdr:spPr>
          <a:xfrm>
            <a:off x="13372529" y="742031"/>
            <a:ext cx="1423409" cy="36381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Governance</a:t>
            </a:r>
          </a:p>
        </xdr:txBody>
      </xdr:sp>
    </xdr:grpSp>
    <xdr:clientData/>
  </xdr:twoCellAnchor>
  <xdr:twoCellAnchor>
    <xdr:from>
      <xdr:col>17</xdr:col>
      <xdr:colOff>23723</xdr:colOff>
      <xdr:row>13</xdr:row>
      <xdr:rowOff>15212</xdr:rowOff>
    </xdr:from>
    <xdr:to>
      <xdr:col>20</xdr:col>
      <xdr:colOff>338222</xdr:colOff>
      <xdr:row>15</xdr:row>
      <xdr:rowOff>52883</xdr:rowOff>
    </xdr:to>
    <xdr:sp macro="" textlink="">
      <xdr:nvSpPr>
        <xdr:cNvPr id="64" name="TextBox 63">
          <a:hlinkClick xmlns:r="http://schemas.openxmlformats.org/officeDocument/2006/relationships" r:id="rId14"/>
          <a:extLst>
            <a:ext uri="{FF2B5EF4-FFF2-40B4-BE49-F238E27FC236}">
              <a16:creationId xmlns:a16="http://schemas.microsoft.com/office/drawing/2014/main" id="{0D26BA5F-0566-44A5-BE52-46A25DDE975A}"/>
            </a:ext>
          </a:extLst>
        </xdr:cNvPr>
        <xdr:cNvSpPr txBox="1"/>
      </xdr:nvSpPr>
      <xdr:spPr>
        <a:xfrm>
          <a:off x="10328041" y="2266576"/>
          <a:ext cx="2132908" cy="384034"/>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Government and tax transparency</a:t>
          </a:r>
        </a:p>
      </xdr:txBody>
    </xdr:sp>
    <xdr:clientData/>
  </xdr:twoCellAnchor>
  <xdr:twoCellAnchor>
    <xdr:from>
      <xdr:col>17</xdr:col>
      <xdr:colOff>23723</xdr:colOff>
      <xdr:row>15</xdr:row>
      <xdr:rowOff>103001</xdr:rowOff>
    </xdr:from>
    <xdr:to>
      <xdr:col>20</xdr:col>
      <xdr:colOff>338222</xdr:colOff>
      <xdr:row>17</xdr:row>
      <xdr:rowOff>123369</xdr:rowOff>
    </xdr:to>
    <xdr:sp macro="" textlink="">
      <xdr:nvSpPr>
        <xdr:cNvPr id="65" name="TextBox 64">
          <a:hlinkClick xmlns:r="http://schemas.openxmlformats.org/officeDocument/2006/relationships" r:id="rId15"/>
          <a:extLst>
            <a:ext uri="{FF2B5EF4-FFF2-40B4-BE49-F238E27FC236}">
              <a16:creationId xmlns:a16="http://schemas.microsoft.com/office/drawing/2014/main" id="{4C3112CD-A703-4194-835A-69F8FC81F59B}"/>
            </a:ext>
          </a:extLst>
        </xdr:cNvPr>
        <xdr:cNvSpPr txBox="1"/>
      </xdr:nvSpPr>
      <xdr:spPr>
        <a:xfrm>
          <a:off x="10328041" y="2700728"/>
          <a:ext cx="2132908" cy="366732"/>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Policy influence</a:t>
          </a:r>
        </a:p>
      </xdr:txBody>
    </xdr:sp>
    <xdr:clientData/>
  </xdr:twoCellAnchor>
  <xdr:twoCellAnchor>
    <xdr:from>
      <xdr:col>17</xdr:col>
      <xdr:colOff>25611</xdr:colOff>
      <xdr:row>18</xdr:row>
      <xdr:rowOff>8526</xdr:rowOff>
    </xdr:from>
    <xdr:to>
      <xdr:col>19</xdr:col>
      <xdr:colOff>133350</xdr:colOff>
      <xdr:row>20</xdr:row>
      <xdr:rowOff>44202</xdr:rowOff>
    </xdr:to>
    <xdr:sp macro="" textlink="">
      <xdr:nvSpPr>
        <xdr:cNvPr id="66" name="TextBox 65">
          <a:hlinkClick xmlns:r="http://schemas.openxmlformats.org/officeDocument/2006/relationships" r:id="rId16"/>
          <a:extLst>
            <a:ext uri="{FF2B5EF4-FFF2-40B4-BE49-F238E27FC236}">
              <a16:creationId xmlns:a16="http://schemas.microsoft.com/office/drawing/2014/main" id="{0D3441D3-0294-458E-8282-2243172D37E9}"/>
            </a:ext>
          </a:extLst>
        </xdr:cNvPr>
        <xdr:cNvSpPr txBox="1"/>
      </xdr:nvSpPr>
      <xdr:spPr>
        <a:xfrm>
          <a:off x="10388811" y="3094626"/>
          <a:ext cx="1326939" cy="378576"/>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Code of conduct</a:t>
          </a:r>
        </a:p>
      </xdr:txBody>
    </xdr:sp>
    <xdr:clientData/>
  </xdr:twoCellAnchor>
  <xdr:twoCellAnchor>
    <xdr:from>
      <xdr:col>16</xdr:col>
      <xdr:colOff>516257</xdr:colOff>
      <xdr:row>23</xdr:row>
      <xdr:rowOff>47743</xdr:rowOff>
    </xdr:from>
    <xdr:to>
      <xdr:col>20</xdr:col>
      <xdr:colOff>592814</xdr:colOff>
      <xdr:row>31</xdr:row>
      <xdr:rowOff>130909</xdr:rowOff>
    </xdr:to>
    <xdr:sp macro="" textlink="">
      <xdr:nvSpPr>
        <xdr:cNvPr id="67" name="Rectangle: Rounded Corners 66">
          <a:extLst>
            <a:ext uri="{FF2B5EF4-FFF2-40B4-BE49-F238E27FC236}">
              <a16:creationId xmlns:a16="http://schemas.microsoft.com/office/drawing/2014/main" id="{05132379-399B-434C-8411-86F3D6F2ADF4}"/>
            </a:ext>
          </a:extLst>
        </xdr:cNvPr>
        <xdr:cNvSpPr/>
      </xdr:nvSpPr>
      <xdr:spPr>
        <a:xfrm>
          <a:off x="10214439" y="4030925"/>
          <a:ext cx="2501102" cy="1468620"/>
        </a:xfrm>
        <a:prstGeom prst="roundRect">
          <a:avLst/>
        </a:prstGeom>
        <a:solidFill>
          <a:sysClr val="window" lastClr="FFFFFF"/>
        </a:solidFill>
        <a:ln w="1270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17</xdr:col>
      <xdr:colOff>57937</xdr:colOff>
      <xdr:row>26</xdr:row>
      <xdr:rowOff>5850</xdr:rowOff>
    </xdr:from>
    <xdr:to>
      <xdr:col>18</xdr:col>
      <xdr:colOff>326944</xdr:colOff>
      <xdr:row>27</xdr:row>
      <xdr:rowOff>103962</xdr:rowOff>
    </xdr:to>
    <xdr:sp macro="" textlink="">
      <xdr:nvSpPr>
        <xdr:cNvPr id="68" name="TextBox 67">
          <a:extLst>
            <a:ext uri="{FF2B5EF4-FFF2-40B4-BE49-F238E27FC236}">
              <a16:creationId xmlns:a16="http://schemas.microsoft.com/office/drawing/2014/main" id="{88B52451-1D2F-4D12-BAE0-DD4BF9A9BC68}"/>
            </a:ext>
          </a:extLst>
        </xdr:cNvPr>
        <xdr:cNvSpPr txBox="1"/>
      </xdr:nvSpPr>
      <xdr:spPr>
        <a:xfrm>
          <a:off x="10362255" y="4508577"/>
          <a:ext cx="875144" cy="271294"/>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clientData/>
  </xdr:twoCellAnchor>
  <xdr:twoCellAnchor>
    <xdr:from>
      <xdr:col>16</xdr:col>
      <xdr:colOff>518098</xdr:colOff>
      <xdr:row>22</xdr:row>
      <xdr:rowOff>98891</xdr:rowOff>
    </xdr:from>
    <xdr:to>
      <xdr:col>20</xdr:col>
      <xdr:colOff>592799</xdr:colOff>
      <xdr:row>26</xdr:row>
      <xdr:rowOff>59145</xdr:rowOff>
    </xdr:to>
    <xdr:sp macro="" textlink="">
      <xdr:nvSpPr>
        <xdr:cNvPr id="69" name="TextBox 68">
          <a:extLst>
            <a:ext uri="{FF2B5EF4-FFF2-40B4-BE49-F238E27FC236}">
              <a16:creationId xmlns:a16="http://schemas.microsoft.com/office/drawing/2014/main" id="{163FE7C9-9E5C-4535-A2BF-19FFE4384CB1}"/>
            </a:ext>
          </a:extLst>
        </xdr:cNvPr>
        <xdr:cNvSpPr txBox="1"/>
      </xdr:nvSpPr>
      <xdr:spPr>
        <a:xfrm>
          <a:off x="10216280" y="3908891"/>
          <a:ext cx="2499246" cy="652981"/>
        </a:xfrm>
        <a:prstGeom prst="roundRect">
          <a:avLst/>
        </a:prstGeom>
        <a:solidFill>
          <a:sysClr val="window" lastClr="FFFFFF"/>
        </a:solidFill>
        <a:ln w="12700"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endParaRPr lang="en-ZA">
            <a:solidFill>
              <a:srgbClr val="FF0000"/>
            </a:solidFill>
            <a:effectLst/>
          </a:endParaRPr>
        </a:p>
      </xdr:txBody>
    </xdr:sp>
    <xdr:clientData/>
  </xdr:twoCellAnchor>
  <xdr:twoCellAnchor>
    <xdr:from>
      <xdr:col>17</xdr:col>
      <xdr:colOff>67281</xdr:colOff>
      <xdr:row>23</xdr:row>
      <xdr:rowOff>39526</xdr:rowOff>
    </xdr:from>
    <xdr:to>
      <xdr:col>19</xdr:col>
      <xdr:colOff>248142</xdr:colOff>
      <xdr:row>25</xdr:row>
      <xdr:rowOff>45081</xdr:rowOff>
    </xdr:to>
    <xdr:sp macro="" textlink="">
      <xdr:nvSpPr>
        <xdr:cNvPr id="70" name="TextBox 69">
          <a:hlinkClick xmlns:r="http://schemas.openxmlformats.org/officeDocument/2006/relationships" r:id="rId17"/>
          <a:extLst>
            <a:ext uri="{FF2B5EF4-FFF2-40B4-BE49-F238E27FC236}">
              <a16:creationId xmlns:a16="http://schemas.microsoft.com/office/drawing/2014/main" id="{A38C2058-40BE-4305-BD4B-36A5EB94DEAA}"/>
            </a:ext>
          </a:extLst>
        </xdr:cNvPr>
        <xdr:cNvSpPr txBox="1"/>
      </xdr:nvSpPr>
      <xdr:spPr>
        <a:xfrm>
          <a:off x="10371599" y="4022708"/>
          <a:ext cx="1393134" cy="351918"/>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Our operations</a:t>
          </a:r>
        </a:p>
      </xdr:txBody>
    </xdr:sp>
    <xdr:clientData/>
  </xdr:twoCellAnchor>
  <xdr:twoCellAnchor>
    <xdr:from>
      <xdr:col>17</xdr:col>
      <xdr:colOff>44335</xdr:colOff>
      <xdr:row>28</xdr:row>
      <xdr:rowOff>41508</xdr:rowOff>
    </xdr:from>
    <xdr:to>
      <xdr:col>19</xdr:col>
      <xdr:colOff>64925</xdr:colOff>
      <xdr:row>30</xdr:row>
      <xdr:rowOff>73415</xdr:rowOff>
    </xdr:to>
    <xdr:sp macro="" textlink="">
      <xdr:nvSpPr>
        <xdr:cNvPr id="71" name="TextBox 70">
          <a:hlinkClick xmlns:r="http://schemas.openxmlformats.org/officeDocument/2006/relationships" r:id="rId18"/>
          <a:extLst>
            <a:ext uri="{FF2B5EF4-FFF2-40B4-BE49-F238E27FC236}">
              <a16:creationId xmlns:a16="http://schemas.microsoft.com/office/drawing/2014/main" id="{5B4E0244-7AFD-4816-8FB4-E3C6A8DD1769}"/>
            </a:ext>
          </a:extLst>
        </xdr:cNvPr>
        <xdr:cNvSpPr txBox="1"/>
      </xdr:nvSpPr>
      <xdr:spPr>
        <a:xfrm>
          <a:off x="10348653" y="4890599"/>
          <a:ext cx="1232863" cy="37827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1000" u="sng" kern="1200">
              <a:solidFill>
                <a:schemeClr val="dk1"/>
              </a:solidFill>
              <a:latin typeface="+mn-lt"/>
              <a:ea typeface="+mn-ea"/>
              <a:cs typeface="+mn-cs"/>
            </a:rPr>
            <a:t>Production</a:t>
          </a:r>
        </a:p>
      </xdr:txBody>
    </xdr:sp>
    <xdr:clientData/>
  </xdr:twoCellAnchor>
  <xdr:twoCellAnchor>
    <xdr:from>
      <xdr:col>9</xdr:col>
      <xdr:colOff>549375</xdr:colOff>
      <xdr:row>7</xdr:row>
      <xdr:rowOff>16276</xdr:rowOff>
    </xdr:from>
    <xdr:to>
      <xdr:col>16</xdr:col>
      <xdr:colOff>211700</xdr:colOff>
      <xdr:row>40</xdr:row>
      <xdr:rowOff>98020</xdr:rowOff>
    </xdr:to>
    <xdr:grpSp>
      <xdr:nvGrpSpPr>
        <xdr:cNvPr id="134" name="Group 133">
          <a:extLst>
            <a:ext uri="{FF2B5EF4-FFF2-40B4-BE49-F238E27FC236}">
              <a16:creationId xmlns:a16="http://schemas.microsoft.com/office/drawing/2014/main" id="{4B6DD4F6-A5B2-71E8-26AF-211B88FA7308}"/>
            </a:ext>
          </a:extLst>
        </xdr:cNvPr>
        <xdr:cNvGrpSpPr/>
      </xdr:nvGrpSpPr>
      <xdr:grpSpPr>
        <a:xfrm>
          <a:off x="5864325" y="1149751"/>
          <a:ext cx="3796175" cy="5425269"/>
          <a:chOff x="6035775" y="1216426"/>
          <a:chExt cx="3929525" cy="5739594"/>
        </a:xfrm>
      </xdr:grpSpPr>
      <xdr:sp macro="" textlink="">
        <xdr:nvSpPr>
          <xdr:cNvPr id="88" name="Rectangle: Rounded Corners 33">
            <a:extLst>
              <a:ext uri="{FF2B5EF4-FFF2-40B4-BE49-F238E27FC236}">
                <a16:creationId xmlns:a16="http://schemas.microsoft.com/office/drawing/2014/main" id="{8D16ADE2-D984-49CA-A191-F269C9DC6A52}"/>
              </a:ext>
            </a:extLst>
          </xdr:cNvPr>
          <xdr:cNvSpPr/>
        </xdr:nvSpPr>
        <xdr:spPr>
          <a:xfrm>
            <a:off x="6039574" y="1294334"/>
            <a:ext cx="3925726" cy="5661686"/>
          </a:xfrm>
          <a:prstGeom prst="roundRect">
            <a:avLst>
              <a:gd name="adj" fmla="val 11327"/>
            </a:avLst>
          </a:prstGeom>
          <a:solidFill>
            <a:sysClr val="window" lastClr="FFFFFF"/>
          </a:solidFill>
          <a:ln w="1270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sp macro="" textlink="">
        <xdr:nvSpPr>
          <xdr:cNvPr id="89" name="TextBox 34">
            <a:extLst>
              <a:ext uri="{FF2B5EF4-FFF2-40B4-BE49-F238E27FC236}">
                <a16:creationId xmlns:a16="http://schemas.microsoft.com/office/drawing/2014/main" id="{F55585C7-9729-4378-ADC0-533B0DEBDF0E}"/>
              </a:ext>
            </a:extLst>
          </xdr:cNvPr>
          <xdr:cNvSpPr txBox="1"/>
        </xdr:nvSpPr>
        <xdr:spPr>
          <a:xfrm>
            <a:off x="6159173" y="1793342"/>
            <a:ext cx="869412" cy="309250"/>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90" name="TextBox 35">
            <a:extLst>
              <a:ext uri="{FF2B5EF4-FFF2-40B4-BE49-F238E27FC236}">
                <a16:creationId xmlns:a16="http://schemas.microsoft.com/office/drawing/2014/main" id="{239FC535-C6C8-4E03-AFF6-B2E3696854E7}"/>
              </a:ext>
            </a:extLst>
          </xdr:cNvPr>
          <xdr:cNvSpPr txBox="1"/>
        </xdr:nvSpPr>
        <xdr:spPr>
          <a:xfrm>
            <a:off x="6035775" y="1216426"/>
            <a:ext cx="3929306" cy="660947"/>
          </a:xfrm>
          <a:prstGeom prst="roundRect">
            <a:avLst/>
          </a:prstGeom>
          <a:solidFill>
            <a:sysClr val="window" lastClr="FFFFFF"/>
          </a:solidFill>
          <a:ln w="12700"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endParaRPr lang="en-ZA">
              <a:solidFill>
                <a:srgbClr val="FF0000"/>
              </a:solidFill>
              <a:effectLst/>
            </a:endParaRPr>
          </a:p>
        </xdr:txBody>
      </xdr:sp>
      <xdr:sp macro="" textlink="">
        <xdr:nvSpPr>
          <xdr:cNvPr id="91" name="TextBox 36">
            <a:hlinkClick xmlns:r="http://schemas.openxmlformats.org/officeDocument/2006/relationships" r:id="rId19"/>
            <a:extLst>
              <a:ext uri="{FF2B5EF4-FFF2-40B4-BE49-F238E27FC236}">
                <a16:creationId xmlns:a16="http://schemas.microsoft.com/office/drawing/2014/main" id="{0E231BD9-A875-4683-B2C6-1B6D358C9D53}"/>
              </a:ext>
            </a:extLst>
          </xdr:cNvPr>
          <xdr:cNvSpPr txBox="1"/>
        </xdr:nvSpPr>
        <xdr:spPr>
          <a:xfrm>
            <a:off x="6189543" y="1320912"/>
            <a:ext cx="1404706" cy="35797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92" name="TextBox 37">
            <a:hlinkClick xmlns:r="http://schemas.openxmlformats.org/officeDocument/2006/relationships" r:id="rId20"/>
            <a:extLst>
              <a:ext uri="{FF2B5EF4-FFF2-40B4-BE49-F238E27FC236}">
                <a16:creationId xmlns:a16="http://schemas.microsoft.com/office/drawing/2014/main" id="{1ECA0503-03F5-47D8-A086-74BE25D090D7}"/>
              </a:ext>
            </a:extLst>
          </xdr:cNvPr>
          <xdr:cNvSpPr txBox="1"/>
        </xdr:nvSpPr>
        <xdr:spPr>
          <a:xfrm>
            <a:off x="6187666" y="2201079"/>
            <a:ext cx="1611404" cy="430697"/>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National value</a:t>
            </a:r>
            <a:r>
              <a:rPr lang="en-ZA" sz="1000" u="sng" kern="1200" baseline="0"/>
              <a:t> distribution</a:t>
            </a:r>
            <a:endParaRPr lang="en-ZA" sz="1000" u="sng" kern="1200"/>
          </a:p>
        </xdr:txBody>
      </xdr:sp>
      <xdr:sp macro="" textlink="">
        <xdr:nvSpPr>
          <xdr:cNvPr id="93" name="TextBox 38">
            <a:hlinkClick xmlns:r="http://schemas.openxmlformats.org/officeDocument/2006/relationships" r:id="rId21"/>
            <a:extLst>
              <a:ext uri="{FF2B5EF4-FFF2-40B4-BE49-F238E27FC236}">
                <a16:creationId xmlns:a16="http://schemas.microsoft.com/office/drawing/2014/main" id="{37CF3793-5611-457D-8ADB-66176A9150D2}"/>
              </a:ext>
            </a:extLst>
          </xdr:cNvPr>
          <xdr:cNvSpPr txBox="1"/>
        </xdr:nvSpPr>
        <xdr:spPr>
          <a:xfrm>
            <a:off x="6191508" y="3007823"/>
            <a:ext cx="1340862" cy="440696"/>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Safety (operations)</a:t>
            </a:r>
          </a:p>
        </xdr:txBody>
      </xdr:sp>
      <xdr:sp macro="" textlink="">
        <xdr:nvSpPr>
          <xdr:cNvPr id="94" name="TextBox 39">
            <a:hlinkClick xmlns:r="http://schemas.openxmlformats.org/officeDocument/2006/relationships" r:id="rId22"/>
            <a:extLst>
              <a:ext uri="{FF2B5EF4-FFF2-40B4-BE49-F238E27FC236}">
                <a16:creationId xmlns:a16="http://schemas.microsoft.com/office/drawing/2014/main" id="{E9B7A7DB-F3A8-471A-8D0E-DF1ED148B60B}"/>
              </a:ext>
            </a:extLst>
          </xdr:cNvPr>
          <xdr:cNvSpPr txBox="1"/>
        </xdr:nvSpPr>
        <xdr:spPr>
          <a:xfrm>
            <a:off x="6189563" y="3458804"/>
            <a:ext cx="1392338" cy="445889"/>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Health</a:t>
            </a:r>
          </a:p>
        </xdr:txBody>
      </xdr:sp>
      <xdr:sp macro="" textlink="">
        <xdr:nvSpPr>
          <xdr:cNvPr id="95" name="TextBox 40">
            <a:hlinkClick xmlns:r="http://schemas.openxmlformats.org/officeDocument/2006/relationships" r:id="rId23"/>
            <a:extLst>
              <a:ext uri="{FF2B5EF4-FFF2-40B4-BE49-F238E27FC236}">
                <a16:creationId xmlns:a16="http://schemas.microsoft.com/office/drawing/2014/main" id="{C2C2C187-9BD3-4488-ABE2-F99DEFD51F25}"/>
              </a:ext>
            </a:extLst>
          </xdr:cNvPr>
          <xdr:cNvSpPr txBox="1"/>
        </xdr:nvSpPr>
        <xdr:spPr>
          <a:xfrm>
            <a:off x="6189562" y="3907352"/>
            <a:ext cx="1175168" cy="434954"/>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Workforce</a:t>
            </a:r>
          </a:p>
        </xdr:txBody>
      </xdr:sp>
      <xdr:sp macro="" textlink="">
        <xdr:nvSpPr>
          <xdr:cNvPr id="96" name="TextBox 41">
            <a:hlinkClick xmlns:r="http://schemas.openxmlformats.org/officeDocument/2006/relationships" r:id="rId24"/>
            <a:extLst>
              <a:ext uri="{FF2B5EF4-FFF2-40B4-BE49-F238E27FC236}">
                <a16:creationId xmlns:a16="http://schemas.microsoft.com/office/drawing/2014/main" id="{28C3A832-E87A-468E-AE70-A83DEEE54247}"/>
              </a:ext>
            </a:extLst>
          </xdr:cNvPr>
          <xdr:cNvSpPr txBox="1"/>
        </xdr:nvSpPr>
        <xdr:spPr>
          <a:xfrm>
            <a:off x="6189562" y="4373550"/>
            <a:ext cx="1392338" cy="515434"/>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Diversity and equal opportunity</a:t>
            </a:r>
          </a:p>
        </xdr:txBody>
      </xdr:sp>
      <xdr:sp macro="" textlink="">
        <xdr:nvSpPr>
          <xdr:cNvPr id="97" name="TextBox 42">
            <a:hlinkClick xmlns:r="http://schemas.openxmlformats.org/officeDocument/2006/relationships" r:id="rId25"/>
            <a:extLst>
              <a:ext uri="{FF2B5EF4-FFF2-40B4-BE49-F238E27FC236}">
                <a16:creationId xmlns:a16="http://schemas.microsoft.com/office/drawing/2014/main" id="{89EF13DD-3FB5-4F83-8ED5-56D3F7D8FC93}"/>
              </a:ext>
            </a:extLst>
          </xdr:cNvPr>
          <xdr:cNvSpPr txBox="1"/>
        </xdr:nvSpPr>
        <xdr:spPr>
          <a:xfrm>
            <a:off x="6189562" y="4899251"/>
            <a:ext cx="1266608" cy="436028"/>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Remuneration</a:t>
            </a:r>
          </a:p>
        </xdr:txBody>
      </xdr:sp>
      <xdr:sp macro="" textlink="">
        <xdr:nvSpPr>
          <xdr:cNvPr id="98" name="TextBox 43">
            <a:hlinkClick xmlns:r="http://schemas.openxmlformats.org/officeDocument/2006/relationships" r:id="rId26"/>
            <a:extLst>
              <a:ext uri="{FF2B5EF4-FFF2-40B4-BE49-F238E27FC236}">
                <a16:creationId xmlns:a16="http://schemas.microsoft.com/office/drawing/2014/main" id="{999848E2-7388-4FD1-B14A-A438903BE7A2}"/>
              </a:ext>
            </a:extLst>
          </xdr:cNvPr>
          <xdr:cNvSpPr txBox="1"/>
        </xdr:nvSpPr>
        <xdr:spPr>
          <a:xfrm>
            <a:off x="6189563" y="5829819"/>
            <a:ext cx="759878" cy="435669"/>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Training</a:t>
            </a:r>
          </a:p>
        </xdr:txBody>
      </xdr:sp>
      <xdr:sp macro="" textlink="">
        <xdr:nvSpPr>
          <xdr:cNvPr id="99" name="TextBox 44">
            <a:hlinkClick xmlns:r="http://schemas.openxmlformats.org/officeDocument/2006/relationships" r:id="rId27"/>
            <a:extLst>
              <a:ext uri="{FF2B5EF4-FFF2-40B4-BE49-F238E27FC236}">
                <a16:creationId xmlns:a16="http://schemas.microsoft.com/office/drawing/2014/main" id="{93D76F87-2E49-4264-AAF6-34A96FCB5CBF}"/>
              </a:ext>
            </a:extLst>
          </xdr:cNvPr>
          <xdr:cNvSpPr txBox="1"/>
        </xdr:nvSpPr>
        <xdr:spPr>
          <a:xfrm>
            <a:off x="7866851" y="2707986"/>
            <a:ext cx="1789864" cy="417132"/>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108000" rtlCol="0" anchor="ctr"/>
          <a:lstStyle/>
          <a:p>
            <a:pPr algn="l"/>
            <a:r>
              <a:rPr lang="en-US" sz="1000" u="sng">
                <a:solidFill>
                  <a:schemeClr val="dk1"/>
                </a:solidFill>
                <a:effectLst/>
                <a:latin typeface="+mn-lt"/>
                <a:ea typeface="+mn-ea"/>
                <a:cs typeface="+mn-cs"/>
              </a:rPr>
              <a:t>Host community value creation</a:t>
            </a:r>
          </a:p>
        </xdr:txBody>
      </xdr:sp>
      <xdr:sp macro="" textlink="">
        <xdr:nvSpPr>
          <xdr:cNvPr id="100" name="TextBox 45">
            <a:hlinkClick xmlns:r="http://schemas.openxmlformats.org/officeDocument/2006/relationships" r:id="rId28"/>
            <a:extLst>
              <a:ext uri="{FF2B5EF4-FFF2-40B4-BE49-F238E27FC236}">
                <a16:creationId xmlns:a16="http://schemas.microsoft.com/office/drawing/2014/main" id="{D3B5F7AF-75D6-4546-A495-DD56955EEE61}"/>
              </a:ext>
            </a:extLst>
          </xdr:cNvPr>
          <xdr:cNvSpPr txBox="1"/>
        </xdr:nvSpPr>
        <xdr:spPr>
          <a:xfrm>
            <a:off x="7864929" y="2194358"/>
            <a:ext cx="1795602" cy="41841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Education</a:t>
            </a:r>
            <a:r>
              <a:rPr lang="en-US" sz="1000" u="sng" baseline="0">
                <a:solidFill>
                  <a:schemeClr val="dk1"/>
                </a:solidFill>
                <a:effectLst/>
                <a:latin typeface="+mn-lt"/>
                <a:ea typeface="+mn-ea"/>
                <a:cs typeface="+mn-cs"/>
              </a:rPr>
              <a:t> skills and capacity</a:t>
            </a:r>
            <a:endParaRPr lang="en-US" sz="1000" u="sng">
              <a:solidFill>
                <a:schemeClr val="dk1"/>
              </a:solidFill>
              <a:effectLst/>
              <a:latin typeface="+mn-lt"/>
              <a:ea typeface="+mn-ea"/>
              <a:cs typeface="+mn-cs"/>
            </a:endParaRPr>
          </a:p>
        </xdr:txBody>
      </xdr:sp>
      <xdr:sp macro="" textlink="">
        <xdr:nvSpPr>
          <xdr:cNvPr id="101" name="TextBox 46">
            <a:hlinkClick xmlns:r="http://schemas.openxmlformats.org/officeDocument/2006/relationships" r:id="rId29"/>
            <a:extLst>
              <a:ext uri="{FF2B5EF4-FFF2-40B4-BE49-F238E27FC236}">
                <a16:creationId xmlns:a16="http://schemas.microsoft.com/office/drawing/2014/main" id="{75049EBC-288F-4667-B04F-7948AC10E83C}"/>
              </a:ext>
            </a:extLst>
          </xdr:cNvPr>
          <xdr:cNvSpPr txBox="1"/>
        </xdr:nvSpPr>
        <xdr:spPr>
          <a:xfrm>
            <a:off x="6189562" y="5360801"/>
            <a:ext cx="1228508" cy="450939"/>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Hiring and turnover</a:t>
            </a:r>
          </a:p>
        </xdr:txBody>
      </xdr:sp>
      <xdr:sp macro="" textlink="">
        <xdr:nvSpPr>
          <xdr:cNvPr id="102" name="TextBox 47">
            <a:hlinkClick xmlns:r="http://schemas.openxmlformats.org/officeDocument/2006/relationships" r:id="rId30"/>
            <a:extLst>
              <a:ext uri="{FF2B5EF4-FFF2-40B4-BE49-F238E27FC236}">
                <a16:creationId xmlns:a16="http://schemas.microsoft.com/office/drawing/2014/main" id="{7364307B-B1B9-4711-A9B0-33A514D0FDF8}"/>
              </a:ext>
            </a:extLst>
          </xdr:cNvPr>
          <xdr:cNvSpPr txBox="1"/>
        </xdr:nvSpPr>
        <xdr:spPr>
          <a:xfrm>
            <a:off x="7866851" y="3222221"/>
            <a:ext cx="1789864" cy="408689"/>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Host community employment</a:t>
            </a:r>
          </a:p>
        </xdr:txBody>
      </xdr:sp>
      <xdr:sp macro="" textlink="">
        <xdr:nvSpPr>
          <xdr:cNvPr id="103" name="TextBox 48">
            <a:hlinkClick xmlns:r="http://schemas.openxmlformats.org/officeDocument/2006/relationships" r:id="rId31"/>
            <a:extLst>
              <a:ext uri="{FF2B5EF4-FFF2-40B4-BE49-F238E27FC236}">
                <a16:creationId xmlns:a16="http://schemas.microsoft.com/office/drawing/2014/main" id="{2988A6FA-8F94-4012-B7C4-C6F188B758EA}"/>
              </a:ext>
            </a:extLst>
          </xdr:cNvPr>
          <xdr:cNvSpPr txBox="1"/>
        </xdr:nvSpPr>
        <xdr:spPr>
          <a:xfrm>
            <a:off x="7866851" y="3733706"/>
            <a:ext cx="1801224" cy="412148"/>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Host community procurement</a:t>
            </a:r>
          </a:p>
        </xdr:txBody>
      </xdr:sp>
      <xdr:sp macro="" textlink="">
        <xdr:nvSpPr>
          <xdr:cNvPr id="104" name="TextBox 49">
            <a:hlinkClick xmlns:r="http://schemas.openxmlformats.org/officeDocument/2006/relationships" r:id="rId32"/>
            <a:extLst>
              <a:ext uri="{FF2B5EF4-FFF2-40B4-BE49-F238E27FC236}">
                <a16:creationId xmlns:a16="http://schemas.microsoft.com/office/drawing/2014/main" id="{6FC6C3F6-1DDE-4324-AD9A-DF0BC475B9B4}"/>
              </a:ext>
            </a:extLst>
          </xdr:cNvPr>
          <xdr:cNvSpPr txBox="1"/>
        </xdr:nvSpPr>
        <xdr:spPr>
          <a:xfrm>
            <a:off x="7866851" y="4246767"/>
            <a:ext cx="1789864" cy="436686"/>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Supply chain</a:t>
            </a:r>
          </a:p>
        </xdr:txBody>
      </xdr:sp>
      <xdr:sp macro="" textlink="">
        <xdr:nvSpPr>
          <xdr:cNvPr id="105" name="TextBox 50">
            <a:hlinkClick xmlns:r="http://schemas.openxmlformats.org/officeDocument/2006/relationships" r:id="rId33"/>
            <a:extLst>
              <a:ext uri="{FF2B5EF4-FFF2-40B4-BE49-F238E27FC236}">
                <a16:creationId xmlns:a16="http://schemas.microsoft.com/office/drawing/2014/main" id="{EC07C64A-23A6-44D4-922B-4DB0F74AEE67}"/>
              </a:ext>
            </a:extLst>
          </xdr:cNvPr>
          <xdr:cNvSpPr txBox="1"/>
        </xdr:nvSpPr>
        <xdr:spPr>
          <a:xfrm>
            <a:off x="7866851" y="4769145"/>
            <a:ext cx="1801224" cy="396378"/>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Socioeconomic development</a:t>
            </a:r>
          </a:p>
        </xdr:txBody>
      </xdr:sp>
      <xdr:sp macro="" textlink="">
        <xdr:nvSpPr>
          <xdr:cNvPr id="106" name="TextBox 51">
            <a:hlinkClick xmlns:r="http://schemas.openxmlformats.org/officeDocument/2006/relationships" r:id="rId34"/>
            <a:extLst>
              <a:ext uri="{FF2B5EF4-FFF2-40B4-BE49-F238E27FC236}">
                <a16:creationId xmlns:a16="http://schemas.microsoft.com/office/drawing/2014/main" id="{E5A4C2E5-2430-407C-A4D5-29FE294970E6}"/>
              </a:ext>
            </a:extLst>
          </xdr:cNvPr>
          <xdr:cNvSpPr txBox="1"/>
        </xdr:nvSpPr>
        <xdr:spPr>
          <a:xfrm>
            <a:off x="7866851" y="5266435"/>
            <a:ext cx="1801224" cy="562283"/>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Community grievances/social</a:t>
            </a:r>
            <a:r>
              <a:rPr lang="en-US" sz="1000" u="sng" baseline="0">
                <a:solidFill>
                  <a:schemeClr val="dk1"/>
                </a:solidFill>
                <a:effectLst/>
                <a:latin typeface="+mn-lt"/>
                <a:ea typeface="+mn-ea"/>
                <a:cs typeface="+mn-cs"/>
              </a:rPr>
              <a:t> incidents/illegal mining</a:t>
            </a:r>
            <a:endParaRPr lang="en-US" sz="1000" u="sng">
              <a:solidFill>
                <a:schemeClr val="dk1"/>
              </a:solidFill>
              <a:effectLst/>
              <a:latin typeface="+mn-lt"/>
              <a:ea typeface="+mn-ea"/>
              <a:cs typeface="+mn-cs"/>
            </a:endParaRPr>
          </a:p>
        </xdr:txBody>
      </xdr:sp>
      <xdr:sp macro="" textlink="">
        <xdr:nvSpPr>
          <xdr:cNvPr id="108" name="TextBox 53">
            <a:hlinkClick xmlns:r="http://schemas.openxmlformats.org/officeDocument/2006/relationships" r:id="rId35"/>
            <a:extLst>
              <a:ext uri="{FF2B5EF4-FFF2-40B4-BE49-F238E27FC236}">
                <a16:creationId xmlns:a16="http://schemas.microsoft.com/office/drawing/2014/main" id="{AAB924E3-454B-4D72-A65D-BF7F5EB79E0D}"/>
              </a:ext>
            </a:extLst>
          </xdr:cNvPr>
          <xdr:cNvSpPr txBox="1"/>
        </xdr:nvSpPr>
        <xdr:spPr>
          <a:xfrm>
            <a:off x="7819112" y="5892803"/>
            <a:ext cx="1789904" cy="423908"/>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108000" rtlCol="0" anchor="ctr"/>
          <a:lstStyle/>
          <a:p>
            <a:pPr algn="l"/>
            <a:r>
              <a:rPr lang="en-US" sz="1000" u="sng">
                <a:solidFill>
                  <a:schemeClr val="dk1"/>
                </a:solidFill>
                <a:effectLst/>
                <a:latin typeface="+mn-lt"/>
                <a:ea typeface="+mn-ea"/>
                <a:cs typeface="+mn-cs"/>
              </a:rPr>
              <a:t>Stakeholder engagement</a:t>
            </a:r>
          </a:p>
        </xdr:txBody>
      </xdr:sp>
      <xdr:sp macro="" textlink="">
        <xdr:nvSpPr>
          <xdr:cNvPr id="107" name="TextBox 52">
            <a:hlinkClick xmlns:r="http://schemas.openxmlformats.org/officeDocument/2006/relationships" r:id="rId36"/>
            <a:extLst>
              <a:ext uri="{FF2B5EF4-FFF2-40B4-BE49-F238E27FC236}">
                <a16:creationId xmlns:a16="http://schemas.microsoft.com/office/drawing/2014/main" id="{6FC65C20-8EEF-46C6-8863-1B30E9406489}"/>
              </a:ext>
            </a:extLst>
          </xdr:cNvPr>
          <xdr:cNvSpPr txBox="1"/>
        </xdr:nvSpPr>
        <xdr:spPr>
          <a:xfrm>
            <a:off x="7826815" y="6270717"/>
            <a:ext cx="1810749" cy="398093"/>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Indigenous people's agreement</a:t>
            </a:r>
          </a:p>
        </xdr:txBody>
      </xdr:sp>
      <xdr:sp macro="" textlink="">
        <xdr:nvSpPr>
          <xdr:cNvPr id="35" name="TextBox 38">
            <a:hlinkClick xmlns:r="http://schemas.openxmlformats.org/officeDocument/2006/relationships" r:id="rId37"/>
            <a:extLst>
              <a:ext uri="{FF2B5EF4-FFF2-40B4-BE49-F238E27FC236}">
                <a16:creationId xmlns:a16="http://schemas.microsoft.com/office/drawing/2014/main" id="{19B13EF1-10F2-481F-8DC1-1896D8748786}"/>
              </a:ext>
            </a:extLst>
          </xdr:cNvPr>
          <xdr:cNvSpPr txBox="1"/>
        </xdr:nvSpPr>
        <xdr:spPr>
          <a:xfrm>
            <a:off x="6187642" y="2645868"/>
            <a:ext cx="1584758" cy="357408"/>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Safety (Group)</a:t>
            </a:r>
          </a:p>
        </xdr:txBody>
      </xdr:sp>
      <xdr:sp macro="" textlink="">
        <xdr:nvSpPr>
          <xdr:cNvPr id="36" name="TextBox 45">
            <a:hlinkClick xmlns:r="http://schemas.openxmlformats.org/officeDocument/2006/relationships" r:id="rId38"/>
            <a:extLst>
              <a:ext uri="{FF2B5EF4-FFF2-40B4-BE49-F238E27FC236}">
                <a16:creationId xmlns:a16="http://schemas.microsoft.com/office/drawing/2014/main" id="{6BD8B574-190B-4EDC-BFCF-760559866BAA}"/>
              </a:ext>
            </a:extLst>
          </xdr:cNvPr>
          <xdr:cNvSpPr txBox="1"/>
        </xdr:nvSpPr>
        <xdr:spPr>
          <a:xfrm>
            <a:off x="6191476" y="6266246"/>
            <a:ext cx="1188494" cy="458365"/>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00" u="sng">
                <a:solidFill>
                  <a:schemeClr val="dk1"/>
                </a:solidFill>
                <a:effectLst/>
                <a:latin typeface="+mn-lt"/>
                <a:ea typeface="+mn-ea"/>
                <a:cs typeface="+mn-cs"/>
              </a:rPr>
              <a:t>Employee support programmes</a:t>
            </a:r>
          </a:p>
        </xdr:txBody>
      </xdr:sp>
    </xdr:grpSp>
    <xdr:clientData/>
  </xdr:twoCellAnchor>
  <xdr:twoCellAnchor>
    <xdr:from>
      <xdr:col>0</xdr:col>
      <xdr:colOff>514698</xdr:colOff>
      <xdr:row>7</xdr:row>
      <xdr:rowOff>20089</xdr:rowOff>
    </xdr:from>
    <xdr:to>
      <xdr:col>4</xdr:col>
      <xdr:colOff>591237</xdr:colOff>
      <xdr:row>22</xdr:row>
      <xdr:rowOff>116533</xdr:rowOff>
    </xdr:to>
    <xdr:grpSp>
      <xdr:nvGrpSpPr>
        <xdr:cNvPr id="133" name="Group 132">
          <a:extLst>
            <a:ext uri="{FF2B5EF4-FFF2-40B4-BE49-F238E27FC236}">
              <a16:creationId xmlns:a16="http://schemas.microsoft.com/office/drawing/2014/main" id="{8C367348-3A38-0F6D-A59B-D2A5A8302209}"/>
            </a:ext>
          </a:extLst>
        </xdr:cNvPr>
        <xdr:cNvGrpSpPr/>
      </xdr:nvGrpSpPr>
      <xdr:grpSpPr>
        <a:xfrm>
          <a:off x="514698" y="1153564"/>
          <a:ext cx="2438739" cy="2525319"/>
          <a:chOff x="514698" y="1220239"/>
          <a:chExt cx="2514939" cy="2668194"/>
        </a:xfrm>
      </xdr:grpSpPr>
      <xdr:sp macro="" textlink="">
        <xdr:nvSpPr>
          <xdr:cNvPr id="115" name="Rectangle: Rounded Corners 3">
            <a:extLst>
              <a:ext uri="{FF2B5EF4-FFF2-40B4-BE49-F238E27FC236}">
                <a16:creationId xmlns:a16="http://schemas.microsoft.com/office/drawing/2014/main" id="{C548C274-BBF8-7D88-D5C7-1BB42A7FEB62}"/>
              </a:ext>
            </a:extLst>
          </xdr:cNvPr>
          <xdr:cNvSpPr/>
        </xdr:nvSpPr>
        <xdr:spPr>
          <a:xfrm>
            <a:off x="524195" y="1301954"/>
            <a:ext cx="2505442" cy="2586479"/>
          </a:xfrm>
          <a:prstGeom prst="roundRect">
            <a:avLst/>
          </a:prstGeom>
          <a:solidFill>
            <a:sysClr val="window" lastClr="FFFFFF"/>
          </a:solidFill>
          <a:ln w="1270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sp macro="" textlink="">
        <xdr:nvSpPr>
          <xdr:cNvPr id="116" name="TextBox 4">
            <a:extLst>
              <a:ext uri="{FF2B5EF4-FFF2-40B4-BE49-F238E27FC236}">
                <a16:creationId xmlns:a16="http://schemas.microsoft.com/office/drawing/2014/main" id="{6169008A-66DD-BA18-CFBC-D1671329DEC0}"/>
              </a:ext>
            </a:extLst>
          </xdr:cNvPr>
          <xdr:cNvSpPr txBox="1"/>
        </xdr:nvSpPr>
        <xdr:spPr>
          <a:xfrm>
            <a:off x="672664" y="1809504"/>
            <a:ext cx="879147" cy="292458"/>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17" name="TextBox 5">
            <a:extLst>
              <a:ext uri="{FF2B5EF4-FFF2-40B4-BE49-F238E27FC236}">
                <a16:creationId xmlns:a16="http://schemas.microsoft.com/office/drawing/2014/main" id="{0804EC02-0EE0-04F9-3A7A-2A7A84151C1F}"/>
              </a:ext>
            </a:extLst>
          </xdr:cNvPr>
          <xdr:cNvSpPr txBox="1"/>
        </xdr:nvSpPr>
        <xdr:spPr>
          <a:xfrm>
            <a:off x="514698" y="1220239"/>
            <a:ext cx="2514670" cy="662550"/>
          </a:xfrm>
          <a:prstGeom prst="roundRect">
            <a:avLst/>
          </a:prstGeom>
          <a:solidFill>
            <a:sysClr val="window" lastClr="FFFFFF"/>
          </a:solidFill>
          <a:ln w="12700"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endParaRPr lang="en-ZA">
              <a:solidFill>
                <a:srgbClr val="FF0000"/>
              </a:solidFill>
              <a:effectLst/>
            </a:endParaRPr>
          </a:p>
        </xdr:txBody>
      </xdr:sp>
      <xdr:sp macro="" textlink="">
        <xdr:nvSpPr>
          <xdr:cNvPr id="119" name="TextBox 7">
            <a:hlinkClick xmlns:r="http://schemas.openxmlformats.org/officeDocument/2006/relationships" r:id="rId39"/>
            <a:extLst>
              <a:ext uri="{FF2B5EF4-FFF2-40B4-BE49-F238E27FC236}">
                <a16:creationId xmlns:a16="http://schemas.microsoft.com/office/drawing/2014/main" id="{80DD2087-77A9-239C-6230-D1AD8E33FD1C}"/>
              </a:ext>
            </a:extLst>
          </xdr:cNvPr>
          <xdr:cNvSpPr txBox="1"/>
        </xdr:nvSpPr>
        <xdr:spPr>
          <a:xfrm>
            <a:off x="672512" y="2260025"/>
            <a:ext cx="2131446" cy="352228"/>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GRI content index</a:t>
            </a:r>
          </a:p>
        </xdr:txBody>
      </xdr:sp>
      <xdr:sp macro="" textlink="">
        <xdr:nvSpPr>
          <xdr:cNvPr id="120" name="TextBox 8">
            <a:hlinkClick xmlns:r="http://schemas.openxmlformats.org/officeDocument/2006/relationships" r:id="rId40"/>
            <a:extLst>
              <a:ext uri="{FF2B5EF4-FFF2-40B4-BE49-F238E27FC236}">
                <a16:creationId xmlns:a16="http://schemas.microsoft.com/office/drawing/2014/main" id="{802830E0-8A4D-887D-5EC6-FD4F28E73602}"/>
              </a:ext>
            </a:extLst>
          </xdr:cNvPr>
          <xdr:cNvSpPr txBox="1"/>
        </xdr:nvSpPr>
        <xdr:spPr>
          <a:xfrm>
            <a:off x="683849" y="2673780"/>
            <a:ext cx="2125821" cy="336220"/>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SERF</a:t>
            </a:r>
            <a:r>
              <a:rPr lang="en-ZA" sz="1000" u="sng" kern="1200" baseline="0"/>
              <a:t> index</a:t>
            </a:r>
            <a:endParaRPr lang="en-ZA" sz="1000" u="sng" kern="1200"/>
          </a:p>
        </xdr:txBody>
      </xdr:sp>
      <xdr:sp macro="" textlink="">
        <xdr:nvSpPr>
          <xdr:cNvPr id="121" name="TextBox 12">
            <a:hlinkClick xmlns:r="http://schemas.openxmlformats.org/officeDocument/2006/relationships" r:id="rId41"/>
            <a:extLst>
              <a:ext uri="{FF2B5EF4-FFF2-40B4-BE49-F238E27FC236}">
                <a16:creationId xmlns:a16="http://schemas.microsoft.com/office/drawing/2014/main" id="{26C75383-CC8C-ABE6-1E70-D7BC8CB7D6AF}"/>
              </a:ext>
            </a:extLst>
          </xdr:cNvPr>
          <xdr:cNvSpPr txBox="1"/>
        </xdr:nvSpPr>
        <xdr:spPr>
          <a:xfrm>
            <a:off x="678174" y="3016525"/>
            <a:ext cx="2125784" cy="340084"/>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ICMM</a:t>
            </a:r>
          </a:p>
        </xdr:txBody>
      </xdr:sp>
      <xdr:sp macro="" textlink="">
        <xdr:nvSpPr>
          <xdr:cNvPr id="122" name="TextBox 33">
            <a:hlinkClick xmlns:r="http://schemas.openxmlformats.org/officeDocument/2006/relationships" r:id="rId42"/>
            <a:extLst>
              <a:ext uri="{FF2B5EF4-FFF2-40B4-BE49-F238E27FC236}">
                <a16:creationId xmlns:a16="http://schemas.microsoft.com/office/drawing/2014/main" id="{16F35534-6208-4CA4-B7AD-5F5A3C3DC569}"/>
              </a:ext>
            </a:extLst>
          </xdr:cNvPr>
          <xdr:cNvSpPr txBox="1"/>
        </xdr:nvSpPr>
        <xdr:spPr>
          <a:xfrm>
            <a:off x="675232" y="3427514"/>
            <a:ext cx="2130891" cy="353811"/>
          </a:xfrm>
          <a:prstGeom prst="rect">
            <a:avLst/>
          </a:prstGeom>
          <a:solidFill>
            <a:schemeClr val="lt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1000" u="sng" kern="1200"/>
              <a:t>WGC</a:t>
            </a:r>
          </a:p>
        </xdr:txBody>
      </xdr:sp>
      <xdr:sp macro="" textlink="">
        <xdr:nvSpPr>
          <xdr:cNvPr id="118" name="TextBox 6">
            <a:hlinkClick xmlns:r="http://schemas.openxmlformats.org/officeDocument/2006/relationships" r:id="rId43"/>
            <a:extLst>
              <a:ext uri="{FF2B5EF4-FFF2-40B4-BE49-F238E27FC236}">
                <a16:creationId xmlns:a16="http://schemas.microsoft.com/office/drawing/2014/main" id="{03DD0AB0-7D4F-519E-4440-19720AE04575}"/>
              </a:ext>
            </a:extLst>
          </xdr:cNvPr>
          <xdr:cNvSpPr txBox="1"/>
        </xdr:nvSpPr>
        <xdr:spPr>
          <a:xfrm>
            <a:off x="694713" y="1374885"/>
            <a:ext cx="1417445" cy="358269"/>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Frameworks</a:t>
            </a:r>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20</xdr:col>
      <xdr:colOff>97154</xdr:colOff>
      <xdr:row>36</xdr:row>
      <xdr:rowOff>72392</xdr:rowOff>
    </xdr:to>
    <xdr:sp macro="" textlink="">
      <xdr:nvSpPr>
        <xdr:cNvPr id="22" name="Rectangle 1">
          <a:extLst>
            <a:ext uri="{FF2B5EF4-FFF2-40B4-BE49-F238E27FC236}">
              <a16:creationId xmlns:a16="http://schemas.microsoft.com/office/drawing/2014/main" id="{4A1E1EE4-DA54-4CEF-B574-8169DCB99B92}"/>
            </a:ext>
          </a:extLst>
        </xdr:cNvPr>
        <xdr:cNvSpPr/>
      </xdr:nvSpPr>
      <xdr:spPr>
        <a:xfrm>
          <a:off x="0" y="0"/>
          <a:ext cx="12289154" cy="6244592"/>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9</xdr:col>
      <xdr:colOff>285749</xdr:colOff>
      <xdr:row>10</xdr:row>
      <xdr:rowOff>15240</xdr:rowOff>
    </xdr:from>
    <xdr:to>
      <xdr:col>13</xdr:col>
      <xdr:colOff>26669</xdr:colOff>
      <xdr:row>13</xdr:row>
      <xdr:rowOff>0</xdr:rowOff>
    </xdr:to>
    <xdr:sp macro="" textlink="">
      <xdr:nvSpPr>
        <xdr:cNvPr id="19" name="TextBox 18">
          <a:extLst>
            <a:ext uri="{FF2B5EF4-FFF2-40B4-BE49-F238E27FC236}">
              <a16:creationId xmlns:a16="http://schemas.microsoft.com/office/drawing/2014/main" id="{004A4694-C732-809D-C64A-3EBAF6E33CBD}"/>
            </a:ext>
          </a:extLst>
        </xdr:cNvPr>
        <xdr:cNvSpPr txBox="1"/>
      </xdr:nvSpPr>
      <xdr:spPr>
        <a:xfrm>
          <a:off x="5772149" y="2244090"/>
          <a:ext cx="2179320" cy="4991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2800" kern="1200">
              <a:solidFill>
                <a:schemeClr val="bg1"/>
              </a:solidFill>
            </a:rPr>
            <a:t>Frameworks</a:t>
          </a:r>
        </a:p>
      </xdr:txBody>
    </xdr:sp>
    <xdr:clientData/>
  </xdr:twoCellAnchor>
  <xdr:twoCellAnchor>
    <xdr:from>
      <xdr:col>9</xdr:col>
      <xdr:colOff>440054</xdr:colOff>
      <xdr:row>16</xdr:row>
      <xdr:rowOff>133350</xdr:rowOff>
    </xdr:from>
    <xdr:to>
      <xdr:col>13</xdr:col>
      <xdr:colOff>228600</xdr:colOff>
      <xdr:row>18</xdr:row>
      <xdr:rowOff>26670</xdr:rowOff>
    </xdr:to>
    <xdr:sp macro="" textlink="">
      <xdr:nvSpPr>
        <xdr:cNvPr id="21" name="TextBox 21">
          <a:hlinkClick xmlns:r="http://schemas.openxmlformats.org/officeDocument/2006/relationships" r:id="rId1"/>
          <a:extLst>
            <a:ext uri="{FF2B5EF4-FFF2-40B4-BE49-F238E27FC236}">
              <a16:creationId xmlns:a16="http://schemas.microsoft.com/office/drawing/2014/main" id="{A8CE8960-101F-44C0-ADC4-B48689556AD0}"/>
            </a:ext>
            <a:ext uri="{147F2762-F138-4A5C-976F-8EAC2B608ADB}">
              <a16:predDERef xmlns:a16="http://schemas.microsoft.com/office/drawing/2014/main" pred="{004A4694-C732-809D-C64A-3EBAF6E33CBD}"/>
            </a:ext>
          </a:extLst>
        </xdr:cNvPr>
        <xdr:cNvSpPr txBox="1"/>
      </xdr:nvSpPr>
      <xdr:spPr>
        <a:xfrm>
          <a:off x="5926454" y="3390900"/>
          <a:ext cx="2226946" cy="23622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GRI content index   &gt;	</a:t>
          </a:r>
        </a:p>
      </xdr:txBody>
    </xdr:sp>
    <xdr:clientData/>
  </xdr:twoCellAnchor>
  <xdr:twoCellAnchor>
    <xdr:from>
      <xdr:col>9</xdr:col>
      <xdr:colOff>438149</xdr:colOff>
      <xdr:row>18</xdr:row>
      <xdr:rowOff>88583</xdr:rowOff>
    </xdr:from>
    <xdr:to>
      <xdr:col>13</xdr:col>
      <xdr:colOff>0</xdr:colOff>
      <xdr:row>19</xdr:row>
      <xdr:rowOff>152400</xdr:rowOff>
    </xdr:to>
    <xdr:sp macro="" textlink="">
      <xdr:nvSpPr>
        <xdr:cNvPr id="23" name="TextBox 22">
          <a:hlinkClick xmlns:r="http://schemas.openxmlformats.org/officeDocument/2006/relationships" r:id="rId2"/>
          <a:extLst>
            <a:ext uri="{FF2B5EF4-FFF2-40B4-BE49-F238E27FC236}">
              <a16:creationId xmlns:a16="http://schemas.microsoft.com/office/drawing/2014/main" id="{CE36BCA2-3849-4916-B851-EE521AF00952}"/>
            </a:ext>
          </a:extLst>
        </xdr:cNvPr>
        <xdr:cNvSpPr txBox="1"/>
      </xdr:nvSpPr>
      <xdr:spPr>
        <a:xfrm>
          <a:off x="5924549" y="3689033"/>
          <a:ext cx="2000251" cy="23526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SERF index                &gt;</a:t>
          </a:r>
        </a:p>
      </xdr:txBody>
    </xdr:sp>
    <xdr:clientData/>
  </xdr:twoCellAnchor>
  <xdr:twoCellAnchor>
    <xdr:from>
      <xdr:col>9</xdr:col>
      <xdr:colOff>441959</xdr:colOff>
      <xdr:row>20</xdr:row>
      <xdr:rowOff>49531</xdr:rowOff>
    </xdr:from>
    <xdr:to>
      <xdr:col>12</xdr:col>
      <xdr:colOff>590550</xdr:colOff>
      <xdr:row>21</xdr:row>
      <xdr:rowOff>57150</xdr:rowOff>
    </xdr:to>
    <xdr:sp macro="" textlink="">
      <xdr:nvSpPr>
        <xdr:cNvPr id="24" name="TextBox 23">
          <a:hlinkClick xmlns:r="http://schemas.openxmlformats.org/officeDocument/2006/relationships" r:id="rId3"/>
          <a:extLst>
            <a:ext uri="{FF2B5EF4-FFF2-40B4-BE49-F238E27FC236}">
              <a16:creationId xmlns:a16="http://schemas.microsoft.com/office/drawing/2014/main" id="{6DDF08B0-66B2-4CF3-ADE9-96D2C5FF0E3D}"/>
            </a:ext>
          </a:extLst>
        </xdr:cNvPr>
        <xdr:cNvSpPr txBox="1"/>
      </xdr:nvSpPr>
      <xdr:spPr>
        <a:xfrm>
          <a:off x="5928359" y="3992881"/>
          <a:ext cx="1977391" cy="17906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ICMM 	       &gt;</a:t>
          </a:r>
        </a:p>
      </xdr:txBody>
    </xdr:sp>
    <xdr:clientData/>
  </xdr:twoCellAnchor>
  <xdr:twoCellAnchor>
    <xdr:from>
      <xdr:col>9</xdr:col>
      <xdr:colOff>453683</xdr:colOff>
      <xdr:row>22</xdr:row>
      <xdr:rowOff>27623</xdr:rowOff>
    </xdr:from>
    <xdr:to>
      <xdr:col>14</xdr:col>
      <xdr:colOff>285750</xdr:colOff>
      <xdr:row>23</xdr:row>
      <xdr:rowOff>87630</xdr:rowOff>
    </xdr:to>
    <xdr:sp macro="" textlink="">
      <xdr:nvSpPr>
        <xdr:cNvPr id="25" name="TextBox 24">
          <a:hlinkClick xmlns:r="http://schemas.openxmlformats.org/officeDocument/2006/relationships" r:id="rId4"/>
          <a:extLst>
            <a:ext uri="{FF2B5EF4-FFF2-40B4-BE49-F238E27FC236}">
              <a16:creationId xmlns:a16="http://schemas.microsoft.com/office/drawing/2014/main" id="{04BDEA65-EA2E-4886-A537-3A6F1818CFEB}"/>
            </a:ext>
          </a:extLst>
        </xdr:cNvPr>
        <xdr:cNvSpPr txBox="1"/>
      </xdr:nvSpPr>
      <xdr:spPr>
        <a:xfrm>
          <a:off x="5940083" y="4313873"/>
          <a:ext cx="2880067" cy="23145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WGC </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     	       &gt;		</a:t>
          </a:r>
        </a:p>
      </xdr:txBody>
    </xdr:sp>
    <xdr:clientData/>
  </xdr:twoCellAnchor>
  <xdr:twoCellAnchor>
    <xdr:from>
      <xdr:col>9</xdr:col>
      <xdr:colOff>396240</xdr:colOff>
      <xdr:row>16</xdr:row>
      <xdr:rowOff>142875</xdr:rowOff>
    </xdr:from>
    <xdr:to>
      <xdr:col>9</xdr:col>
      <xdr:colOff>396240</xdr:colOff>
      <xdr:row>23</xdr:row>
      <xdr:rowOff>140970</xdr:rowOff>
    </xdr:to>
    <xdr:cxnSp macro="">
      <xdr:nvCxnSpPr>
        <xdr:cNvPr id="27" name="Straight Connector 26">
          <a:extLst>
            <a:ext uri="{FF2B5EF4-FFF2-40B4-BE49-F238E27FC236}">
              <a16:creationId xmlns:a16="http://schemas.microsoft.com/office/drawing/2014/main" id="{82AD3F9A-2C03-134C-4417-9BB3F67E10F7}"/>
            </a:ext>
          </a:extLst>
        </xdr:cNvPr>
        <xdr:cNvCxnSpPr/>
      </xdr:nvCxnSpPr>
      <xdr:spPr>
        <a:xfrm>
          <a:off x="5882640" y="3400425"/>
          <a:ext cx="0" cy="1198245"/>
        </a:xfrm>
        <a:prstGeom prst="line">
          <a:avLst/>
        </a:prstGeom>
        <a:ln w="12700">
          <a:solidFill>
            <a:srgbClr val="00B398"/>
          </a:solidFill>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0</xdr:col>
      <xdr:colOff>419100</xdr:colOff>
      <xdr:row>7</xdr:row>
      <xdr:rowOff>38100</xdr:rowOff>
    </xdr:from>
    <xdr:to>
      <xdr:col>8</xdr:col>
      <xdr:colOff>19050</xdr:colOff>
      <xdr:row>26</xdr:row>
      <xdr:rowOff>38100</xdr:rowOff>
    </xdr:to>
    <xdr:pic>
      <xdr:nvPicPr>
        <xdr:cNvPr id="38" name="Picture 37">
          <a:extLst>
            <a:ext uri="{FF2B5EF4-FFF2-40B4-BE49-F238E27FC236}">
              <a16:creationId xmlns:a16="http://schemas.microsoft.com/office/drawing/2014/main" id="{722DEB9A-3C52-FD04-3E63-8CD63FC785B6}"/>
            </a:ext>
          </a:extLst>
        </xdr:cNvPr>
        <xdr:cNvPicPr>
          <a:picLocks noChangeAspect="1" noChangeArrowheads="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16491" b="12222"/>
        <a:stretch/>
      </xdr:blipFill>
      <xdr:spPr bwMode="auto">
        <a:xfrm>
          <a:off x="419100" y="1752600"/>
          <a:ext cx="4469130" cy="325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oneCellAnchor>
    <xdr:from>
      <xdr:col>12</xdr:col>
      <xdr:colOff>224448</xdr:colOff>
      <xdr:row>28</xdr:row>
      <xdr:rowOff>25400</xdr:rowOff>
    </xdr:from>
    <xdr:ext cx="523224" cy="518573"/>
    <xdr:pic>
      <xdr:nvPicPr>
        <xdr:cNvPr id="2" name="SDG9.png" descr="SDG9.png">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11711598" y="6054725"/>
          <a:ext cx="523224" cy="518573"/>
        </a:xfrm>
        <a:prstGeom prst="rect">
          <a:avLst/>
        </a:prstGeom>
      </xdr:spPr>
    </xdr:pic>
    <xdr:clientData/>
  </xdr:oneCellAnchor>
  <xdr:oneCellAnchor>
    <xdr:from>
      <xdr:col>12</xdr:col>
      <xdr:colOff>230163</xdr:colOff>
      <xdr:row>38</xdr:row>
      <xdr:rowOff>69215</xdr:rowOff>
    </xdr:from>
    <xdr:ext cx="523224" cy="523224"/>
    <xdr:pic>
      <xdr:nvPicPr>
        <xdr:cNvPr id="3" name="SDG8.png" descr="SDG8.png">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12079263" y="8432165"/>
          <a:ext cx="523224" cy="523224"/>
        </a:xfrm>
        <a:prstGeom prst="rect">
          <a:avLst/>
        </a:prstGeom>
      </xdr:spPr>
    </xdr:pic>
    <xdr:clientData/>
  </xdr:oneCellAnchor>
  <xdr:oneCellAnchor>
    <xdr:from>
      <xdr:col>12</xdr:col>
      <xdr:colOff>230163</xdr:colOff>
      <xdr:row>39</xdr:row>
      <xdr:rowOff>561975</xdr:rowOff>
    </xdr:from>
    <xdr:ext cx="523224" cy="518573"/>
    <xdr:pic>
      <xdr:nvPicPr>
        <xdr:cNvPr id="4" name="SDG9.png" descr="SDG9.png">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a:stretch>
          <a:fillRect/>
        </a:stretch>
      </xdr:blipFill>
      <xdr:spPr>
        <a:xfrm>
          <a:off x="12079263" y="9096375"/>
          <a:ext cx="523224" cy="518573"/>
        </a:xfrm>
        <a:prstGeom prst="rect">
          <a:avLst/>
        </a:prstGeom>
      </xdr:spPr>
    </xdr:pic>
    <xdr:clientData/>
  </xdr:oneCellAnchor>
  <xdr:oneCellAnchor>
    <xdr:from>
      <xdr:col>12</xdr:col>
      <xdr:colOff>220638</xdr:colOff>
      <xdr:row>48</xdr:row>
      <xdr:rowOff>73660</xdr:rowOff>
    </xdr:from>
    <xdr:ext cx="523224" cy="523224"/>
    <xdr:pic>
      <xdr:nvPicPr>
        <xdr:cNvPr id="5" name="SDG8.png" descr="SDG8.png">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a:stretch>
          <a:fillRect/>
        </a:stretch>
      </xdr:blipFill>
      <xdr:spPr>
        <a:xfrm>
          <a:off x="12069738" y="11322685"/>
          <a:ext cx="523224" cy="523224"/>
        </a:xfrm>
        <a:prstGeom prst="rect">
          <a:avLst/>
        </a:prstGeom>
      </xdr:spPr>
    </xdr:pic>
    <xdr:clientData/>
  </xdr:oneCellAnchor>
  <xdr:oneCellAnchor>
    <xdr:from>
      <xdr:col>12</xdr:col>
      <xdr:colOff>214923</xdr:colOff>
      <xdr:row>59</xdr:row>
      <xdr:rowOff>21425</xdr:rowOff>
    </xdr:from>
    <xdr:ext cx="523224" cy="523224"/>
    <xdr:pic>
      <xdr:nvPicPr>
        <xdr:cNvPr id="150" name="SDG8.png" descr="SDG8.png">
          <a:extLst>
            <a:ext uri="{FF2B5EF4-FFF2-40B4-BE49-F238E27FC236}">
              <a16:creationId xmlns:a16="http://schemas.microsoft.com/office/drawing/2014/main" id="{00000000-0008-0000-0100-000006000000}"/>
            </a:ext>
            <a:ext uri="{147F2762-F138-4A5C-976F-8EAC2B608ADB}">
              <a16:predDERef xmlns:a16="http://schemas.microsoft.com/office/drawing/2014/main" pred="{00000000-0008-0000-0100-000005000000}"/>
            </a:ext>
          </a:extLst>
        </xdr:cNvPr>
        <xdr:cNvPicPr>
          <a:picLocks noChangeAspect="1"/>
        </xdr:cNvPicPr>
      </xdr:nvPicPr>
      <xdr:blipFill>
        <a:blip xmlns:r="http://schemas.openxmlformats.org/officeDocument/2006/relationships" r:embed="rId2"/>
        <a:stretch>
          <a:fillRect/>
        </a:stretch>
      </xdr:blipFill>
      <xdr:spPr>
        <a:xfrm>
          <a:off x="11711598" y="16509200"/>
          <a:ext cx="523224" cy="523224"/>
        </a:xfrm>
        <a:prstGeom prst="rect">
          <a:avLst/>
        </a:prstGeom>
      </xdr:spPr>
    </xdr:pic>
    <xdr:clientData/>
  </xdr:oneCellAnchor>
  <xdr:oneCellAnchor>
    <xdr:from>
      <xdr:col>12</xdr:col>
      <xdr:colOff>211113</xdr:colOff>
      <xdr:row>67</xdr:row>
      <xdr:rowOff>76200</xdr:rowOff>
    </xdr:from>
    <xdr:ext cx="523224" cy="523224"/>
    <xdr:pic>
      <xdr:nvPicPr>
        <xdr:cNvPr id="7" name="SDG5.png" descr="SDG5.png">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3"/>
        <a:stretch>
          <a:fillRect/>
        </a:stretch>
      </xdr:blipFill>
      <xdr:spPr>
        <a:xfrm>
          <a:off x="12060213" y="15735300"/>
          <a:ext cx="523224" cy="523224"/>
        </a:xfrm>
        <a:prstGeom prst="rect">
          <a:avLst/>
        </a:prstGeom>
      </xdr:spPr>
    </xdr:pic>
    <xdr:clientData/>
  </xdr:oneCellAnchor>
  <xdr:oneCellAnchor>
    <xdr:from>
      <xdr:col>12</xdr:col>
      <xdr:colOff>220638</xdr:colOff>
      <xdr:row>75</xdr:row>
      <xdr:rowOff>97790</xdr:rowOff>
    </xdr:from>
    <xdr:ext cx="523224" cy="518573"/>
    <xdr:pic>
      <xdr:nvPicPr>
        <xdr:cNvPr id="8" name="SDG9.png" descr="SDG9.png">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1"/>
        <a:stretch>
          <a:fillRect/>
        </a:stretch>
      </xdr:blipFill>
      <xdr:spPr>
        <a:xfrm>
          <a:off x="12069738" y="17728565"/>
          <a:ext cx="523224" cy="518573"/>
        </a:xfrm>
        <a:prstGeom prst="rect">
          <a:avLst/>
        </a:prstGeom>
      </xdr:spPr>
    </xdr:pic>
    <xdr:clientData/>
  </xdr:oneCellAnchor>
  <xdr:oneCellAnchor>
    <xdr:from>
      <xdr:col>12</xdr:col>
      <xdr:colOff>214923</xdr:colOff>
      <xdr:row>130</xdr:row>
      <xdr:rowOff>28575</xdr:rowOff>
    </xdr:from>
    <xdr:ext cx="523224" cy="523224"/>
    <xdr:pic>
      <xdr:nvPicPr>
        <xdr:cNvPr id="132" name="SDG8.png" descr="SDG8.png">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100-000008000000}"/>
            </a:ext>
          </a:extLst>
        </xdr:cNvPr>
        <xdr:cNvPicPr>
          <a:picLocks noChangeAspect="1"/>
        </xdr:cNvPicPr>
      </xdr:nvPicPr>
      <xdr:blipFill>
        <a:blip xmlns:r="http://schemas.openxmlformats.org/officeDocument/2006/relationships" r:embed="rId2"/>
        <a:stretch>
          <a:fillRect/>
        </a:stretch>
      </xdr:blipFill>
      <xdr:spPr>
        <a:xfrm>
          <a:off x="11692548" y="36414075"/>
          <a:ext cx="523224" cy="523224"/>
        </a:xfrm>
        <a:prstGeom prst="rect">
          <a:avLst/>
        </a:prstGeom>
      </xdr:spPr>
    </xdr:pic>
    <xdr:clientData/>
  </xdr:oneCellAnchor>
  <xdr:oneCellAnchor>
    <xdr:from>
      <xdr:col>12</xdr:col>
      <xdr:colOff>214923</xdr:colOff>
      <xdr:row>132</xdr:row>
      <xdr:rowOff>40475</xdr:rowOff>
    </xdr:from>
    <xdr:ext cx="523224" cy="523224"/>
    <xdr:pic>
      <xdr:nvPicPr>
        <xdr:cNvPr id="133" name="SDG8.png" descr="SDG8.png">
          <a:extLst>
            <a:ext uri="{FF2B5EF4-FFF2-40B4-BE49-F238E27FC236}">
              <a16:creationId xmlns:a16="http://schemas.microsoft.com/office/drawing/2014/main" id="{00000000-0008-0000-0100-00000A000000}"/>
            </a:ext>
            <a:ext uri="{147F2762-F138-4A5C-976F-8EAC2B608ADB}">
              <a16:predDERef xmlns:a16="http://schemas.microsoft.com/office/drawing/2014/main" pred="{00000000-0008-0000-0100-000009000000}"/>
            </a:ext>
          </a:extLst>
        </xdr:cNvPr>
        <xdr:cNvPicPr>
          <a:picLocks noChangeAspect="1"/>
        </xdr:cNvPicPr>
      </xdr:nvPicPr>
      <xdr:blipFill>
        <a:blip xmlns:r="http://schemas.openxmlformats.org/officeDocument/2006/relationships" r:embed="rId2"/>
        <a:stretch>
          <a:fillRect/>
        </a:stretch>
      </xdr:blipFill>
      <xdr:spPr>
        <a:xfrm>
          <a:off x="11692548" y="37035575"/>
          <a:ext cx="523224" cy="523224"/>
        </a:xfrm>
        <a:prstGeom prst="rect">
          <a:avLst/>
        </a:prstGeom>
      </xdr:spPr>
    </xdr:pic>
    <xdr:clientData/>
  </xdr:oneCellAnchor>
  <xdr:oneCellAnchor>
    <xdr:from>
      <xdr:col>12</xdr:col>
      <xdr:colOff>192063</xdr:colOff>
      <xdr:row>147</xdr:row>
      <xdr:rowOff>113500</xdr:rowOff>
    </xdr:from>
    <xdr:ext cx="523224" cy="523224"/>
    <xdr:pic>
      <xdr:nvPicPr>
        <xdr:cNvPr id="11" name="SDG12.png" descr="SDG12.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4"/>
        <a:stretch>
          <a:fillRect/>
        </a:stretch>
      </xdr:blipFill>
      <xdr:spPr>
        <a:xfrm>
          <a:off x="12041163" y="35136925"/>
          <a:ext cx="523224" cy="523224"/>
        </a:xfrm>
        <a:prstGeom prst="rect">
          <a:avLst/>
        </a:prstGeom>
      </xdr:spPr>
    </xdr:pic>
    <xdr:clientData/>
  </xdr:oneCellAnchor>
  <xdr:oneCellAnchor>
    <xdr:from>
      <xdr:col>12</xdr:col>
      <xdr:colOff>192063</xdr:colOff>
      <xdr:row>148</xdr:row>
      <xdr:rowOff>482435</xdr:rowOff>
    </xdr:from>
    <xdr:ext cx="523224" cy="520898"/>
    <xdr:pic>
      <xdr:nvPicPr>
        <xdr:cNvPr id="12" name="SDG16.png" descr="SDG16.png">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5"/>
        <a:stretch>
          <a:fillRect/>
        </a:stretch>
      </xdr:blipFill>
      <xdr:spPr>
        <a:xfrm>
          <a:off x="12041163" y="35677310"/>
          <a:ext cx="523224" cy="520898"/>
        </a:xfrm>
        <a:prstGeom prst="rect">
          <a:avLst/>
        </a:prstGeom>
      </xdr:spPr>
    </xdr:pic>
    <xdr:clientData/>
  </xdr:oneCellAnchor>
  <xdr:oneCellAnchor>
    <xdr:from>
      <xdr:col>12</xdr:col>
      <xdr:colOff>214923</xdr:colOff>
      <xdr:row>187</xdr:row>
      <xdr:rowOff>0</xdr:rowOff>
    </xdr:from>
    <xdr:ext cx="523224" cy="523224"/>
    <xdr:pic>
      <xdr:nvPicPr>
        <xdr:cNvPr id="13" name="SDG12.png" descr="SDG12.png">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4"/>
        <a:stretch>
          <a:fillRect/>
        </a:stretch>
      </xdr:blipFill>
      <xdr:spPr>
        <a:xfrm>
          <a:off x="14888308" y="48836385"/>
          <a:ext cx="523224" cy="523224"/>
        </a:xfrm>
        <a:prstGeom prst="rect">
          <a:avLst/>
        </a:prstGeom>
      </xdr:spPr>
    </xdr:pic>
    <xdr:clientData/>
  </xdr:oneCellAnchor>
  <xdr:oneCellAnchor>
    <xdr:from>
      <xdr:col>12</xdr:col>
      <xdr:colOff>214923</xdr:colOff>
      <xdr:row>189</xdr:row>
      <xdr:rowOff>165100</xdr:rowOff>
    </xdr:from>
    <xdr:ext cx="523224" cy="520898"/>
    <xdr:pic>
      <xdr:nvPicPr>
        <xdr:cNvPr id="14" name="SDG16.png" descr="SDG16.pn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5"/>
        <a:stretch>
          <a:fillRect/>
        </a:stretch>
      </xdr:blipFill>
      <xdr:spPr>
        <a:xfrm>
          <a:off x="14888308" y="49529023"/>
          <a:ext cx="523224" cy="520898"/>
        </a:xfrm>
        <a:prstGeom prst="rect">
          <a:avLst/>
        </a:prstGeom>
      </xdr:spPr>
    </xdr:pic>
    <xdr:clientData/>
  </xdr:oneCellAnchor>
  <xdr:oneCellAnchor>
    <xdr:from>
      <xdr:col>12</xdr:col>
      <xdr:colOff>214923</xdr:colOff>
      <xdr:row>203</xdr:row>
      <xdr:rowOff>101600</xdr:rowOff>
    </xdr:from>
    <xdr:ext cx="523224" cy="523224"/>
    <xdr:pic>
      <xdr:nvPicPr>
        <xdr:cNvPr id="15" name="SDG17.png" descr="SDG17.png">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6"/>
        <a:stretch>
          <a:fillRect/>
        </a:stretch>
      </xdr:blipFill>
      <xdr:spPr>
        <a:xfrm>
          <a:off x="14888308" y="52132523"/>
          <a:ext cx="523224" cy="523224"/>
        </a:xfrm>
        <a:prstGeom prst="rect">
          <a:avLst/>
        </a:prstGeom>
      </xdr:spPr>
    </xdr:pic>
    <xdr:clientData/>
  </xdr:oneCellAnchor>
  <xdr:oneCellAnchor>
    <xdr:from>
      <xdr:col>12</xdr:col>
      <xdr:colOff>205398</xdr:colOff>
      <xdr:row>211</xdr:row>
      <xdr:rowOff>501650</xdr:rowOff>
    </xdr:from>
    <xdr:ext cx="523224" cy="523224"/>
    <xdr:pic>
      <xdr:nvPicPr>
        <xdr:cNvPr id="22" name="SDG11.png" descr="SDG11.png">
          <a:extLst>
            <a:ext uri="{FF2B5EF4-FFF2-40B4-BE49-F238E27FC236}">
              <a16:creationId xmlns:a16="http://schemas.microsoft.com/office/drawing/2014/main" id="{00000000-0008-0000-0100-000010000000}"/>
            </a:ext>
            <a:ext uri="{147F2762-F138-4A5C-976F-8EAC2B608ADB}">
              <a16:predDERef xmlns:a16="http://schemas.microsoft.com/office/drawing/2014/main" pred="{00000000-0008-0000-0100-00000F000000}"/>
            </a:ext>
          </a:extLst>
        </xdr:cNvPr>
        <xdr:cNvPicPr>
          <a:picLocks noChangeAspect="1"/>
        </xdr:cNvPicPr>
      </xdr:nvPicPr>
      <xdr:blipFill>
        <a:blip xmlns:r="http://schemas.openxmlformats.org/officeDocument/2006/relationships" r:embed="rId7"/>
        <a:stretch>
          <a:fillRect/>
        </a:stretch>
      </xdr:blipFill>
      <xdr:spPr>
        <a:xfrm>
          <a:off x="11702073" y="57499250"/>
          <a:ext cx="523224" cy="523224"/>
        </a:xfrm>
        <a:prstGeom prst="rect">
          <a:avLst/>
        </a:prstGeom>
      </xdr:spPr>
    </xdr:pic>
    <xdr:clientData/>
  </xdr:oneCellAnchor>
  <xdr:oneCellAnchor>
    <xdr:from>
      <xdr:col>12</xdr:col>
      <xdr:colOff>214923</xdr:colOff>
      <xdr:row>211</xdr:row>
      <xdr:rowOff>1371600</xdr:rowOff>
    </xdr:from>
    <xdr:ext cx="523224" cy="523224"/>
    <xdr:pic>
      <xdr:nvPicPr>
        <xdr:cNvPr id="17" name="SDG17.png" descr="SDG17.pn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6"/>
        <a:stretch>
          <a:fillRect/>
        </a:stretch>
      </xdr:blipFill>
      <xdr:spPr>
        <a:xfrm>
          <a:off x="14888308" y="54965600"/>
          <a:ext cx="523224" cy="523224"/>
        </a:xfrm>
        <a:prstGeom prst="rect">
          <a:avLst/>
        </a:prstGeom>
      </xdr:spPr>
    </xdr:pic>
    <xdr:clientData/>
  </xdr:oneCellAnchor>
  <xdr:oneCellAnchor>
    <xdr:from>
      <xdr:col>12</xdr:col>
      <xdr:colOff>214923</xdr:colOff>
      <xdr:row>221</xdr:row>
      <xdr:rowOff>50800</xdr:rowOff>
    </xdr:from>
    <xdr:ext cx="523224" cy="523224"/>
    <xdr:pic>
      <xdr:nvPicPr>
        <xdr:cNvPr id="18" name="SDG8.png" descr="SDG8.pn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2"/>
        <a:stretch>
          <a:fillRect/>
        </a:stretch>
      </xdr:blipFill>
      <xdr:spPr>
        <a:xfrm>
          <a:off x="14888308" y="57405954"/>
          <a:ext cx="523224" cy="523224"/>
        </a:xfrm>
        <a:prstGeom prst="rect">
          <a:avLst/>
        </a:prstGeom>
      </xdr:spPr>
    </xdr:pic>
    <xdr:clientData/>
  </xdr:oneCellAnchor>
  <xdr:oneCellAnchor>
    <xdr:from>
      <xdr:col>12</xdr:col>
      <xdr:colOff>214923</xdr:colOff>
      <xdr:row>245</xdr:row>
      <xdr:rowOff>546100</xdr:rowOff>
    </xdr:from>
    <xdr:ext cx="523224" cy="523224"/>
    <xdr:pic>
      <xdr:nvPicPr>
        <xdr:cNvPr id="19" name="SDG8.png" descr="SDG8.pn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2"/>
        <a:stretch>
          <a:fillRect/>
        </a:stretch>
      </xdr:blipFill>
      <xdr:spPr>
        <a:xfrm>
          <a:off x="14888308" y="63899562"/>
          <a:ext cx="523224" cy="523224"/>
        </a:xfrm>
        <a:prstGeom prst="rect">
          <a:avLst/>
        </a:prstGeom>
      </xdr:spPr>
    </xdr:pic>
    <xdr:clientData/>
  </xdr:oneCellAnchor>
  <xdr:oneCellAnchor>
    <xdr:from>
      <xdr:col>12</xdr:col>
      <xdr:colOff>214923</xdr:colOff>
      <xdr:row>252</xdr:row>
      <xdr:rowOff>520700</xdr:rowOff>
    </xdr:from>
    <xdr:ext cx="523224" cy="523224"/>
    <xdr:pic>
      <xdr:nvPicPr>
        <xdr:cNvPr id="20" name="SDG13.png" descr="SDG13.pn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8"/>
        <a:stretch>
          <a:fillRect/>
        </a:stretch>
      </xdr:blipFill>
      <xdr:spPr>
        <a:xfrm>
          <a:off x="14888308" y="66433700"/>
          <a:ext cx="523224" cy="523224"/>
        </a:xfrm>
        <a:prstGeom prst="rect">
          <a:avLst/>
        </a:prstGeom>
      </xdr:spPr>
    </xdr:pic>
    <xdr:clientData/>
  </xdr:oneCellAnchor>
  <xdr:oneCellAnchor>
    <xdr:from>
      <xdr:col>12</xdr:col>
      <xdr:colOff>214923</xdr:colOff>
      <xdr:row>623</xdr:row>
      <xdr:rowOff>215900</xdr:rowOff>
    </xdr:from>
    <xdr:ext cx="523224" cy="520898"/>
    <xdr:pic>
      <xdr:nvPicPr>
        <xdr:cNvPr id="21" name="SDG4.png" descr="SDG4.png">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9"/>
        <a:stretch>
          <a:fillRect/>
        </a:stretch>
      </xdr:blipFill>
      <xdr:spPr>
        <a:xfrm>
          <a:off x="14888308" y="150642515"/>
          <a:ext cx="523224" cy="520898"/>
        </a:xfrm>
        <a:prstGeom prst="rect">
          <a:avLst/>
        </a:prstGeom>
      </xdr:spPr>
    </xdr:pic>
    <xdr:clientData/>
  </xdr:oneCellAnchor>
  <xdr:oneCellAnchor>
    <xdr:from>
      <xdr:col>12</xdr:col>
      <xdr:colOff>214923</xdr:colOff>
      <xdr:row>627</xdr:row>
      <xdr:rowOff>21425</xdr:rowOff>
    </xdr:from>
    <xdr:ext cx="523224" cy="520898"/>
    <xdr:pic>
      <xdr:nvPicPr>
        <xdr:cNvPr id="146" name="SDG4.png" descr="SDG4.png">
          <a:extLst>
            <a:ext uri="{FF2B5EF4-FFF2-40B4-BE49-F238E27FC236}">
              <a16:creationId xmlns:a16="http://schemas.microsoft.com/office/drawing/2014/main" id="{00000000-0008-0000-0100-000016000000}"/>
            </a:ext>
            <a:ext uri="{147F2762-F138-4A5C-976F-8EAC2B608ADB}">
              <a16:predDERef xmlns:a16="http://schemas.microsoft.com/office/drawing/2014/main" pred="{00000000-0008-0000-0100-000015000000}"/>
            </a:ext>
          </a:extLst>
        </xdr:cNvPr>
        <xdr:cNvPicPr>
          <a:picLocks noChangeAspect="1"/>
        </xdr:cNvPicPr>
      </xdr:nvPicPr>
      <xdr:blipFill>
        <a:blip xmlns:r="http://schemas.openxmlformats.org/officeDocument/2006/relationships" r:embed="rId9"/>
        <a:stretch>
          <a:fillRect/>
        </a:stretch>
      </xdr:blipFill>
      <xdr:spPr>
        <a:xfrm>
          <a:off x="11711598" y="165308750"/>
          <a:ext cx="523224" cy="520898"/>
        </a:xfrm>
        <a:prstGeom prst="rect">
          <a:avLst/>
        </a:prstGeom>
      </xdr:spPr>
    </xdr:pic>
    <xdr:clientData/>
  </xdr:oneCellAnchor>
  <xdr:oneCellAnchor>
    <xdr:from>
      <xdr:col>12</xdr:col>
      <xdr:colOff>214923</xdr:colOff>
      <xdr:row>628</xdr:row>
      <xdr:rowOff>31750</xdr:rowOff>
    </xdr:from>
    <xdr:ext cx="523224" cy="520898"/>
    <xdr:pic>
      <xdr:nvPicPr>
        <xdr:cNvPr id="148" name="SDG4.png" descr="SDG4.png">
          <a:extLst>
            <a:ext uri="{FF2B5EF4-FFF2-40B4-BE49-F238E27FC236}">
              <a16:creationId xmlns:a16="http://schemas.microsoft.com/office/drawing/2014/main" id="{00000000-0008-0000-0100-000017000000}"/>
            </a:ext>
            <a:ext uri="{147F2762-F138-4A5C-976F-8EAC2B608ADB}">
              <a16:predDERef xmlns:a16="http://schemas.microsoft.com/office/drawing/2014/main" pred="{00000000-0008-0000-0100-000016000000}"/>
            </a:ext>
          </a:extLst>
        </xdr:cNvPr>
        <xdr:cNvPicPr>
          <a:picLocks noChangeAspect="1"/>
        </xdr:cNvPicPr>
      </xdr:nvPicPr>
      <xdr:blipFill>
        <a:blip xmlns:r="http://schemas.openxmlformats.org/officeDocument/2006/relationships" r:embed="rId9"/>
        <a:stretch>
          <a:fillRect/>
        </a:stretch>
      </xdr:blipFill>
      <xdr:spPr>
        <a:xfrm>
          <a:off x="11711598" y="165900100"/>
          <a:ext cx="523224" cy="520898"/>
        </a:xfrm>
        <a:prstGeom prst="rect">
          <a:avLst/>
        </a:prstGeom>
      </xdr:spPr>
    </xdr:pic>
    <xdr:clientData/>
  </xdr:oneCellAnchor>
  <xdr:oneCellAnchor>
    <xdr:from>
      <xdr:col>12</xdr:col>
      <xdr:colOff>214923</xdr:colOff>
      <xdr:row>630</xdr:row>
      <xdr:rowOff>47625</xdr:rowOff>
    </xdr:from>
    <xdr:ext cx="523224" cy="520898"/>
    <xdr:pic>
      <xdr:nvPicPr>
        <xdr:cNvPr id="149" name="SDG4.png" descr="SDG4.png">
          <a:extLst>
            <a:ext uri="{FF2B5EF4-FFF2-40B4-BE49-F238E27FC236}">
              <a16:creationId xmlns:a16="http://schemas.microsoft.com/office/drawing/2014/main" id="{00000000-0008-0000-0100-000018000000}"/>
            </a:ext>
            <a:ext uri="{147F2762-F138-4A5C-976F-8EAC2B608ADB}">
              <a16:predDERef xmlns:a16="http://schemas.microsoft.com/office/drawing/2014/main" pred="{00000000-0008-0000-0100-000017000000}"/>
            </a:ext>
          </a:extLst>
        </xdr:cNvPr>
        <xdr:cNvPicPr>
          <a:picLocks noChangeAspect="1"/>
        </xdr:cNvPicPr>
      </xdr:nvPicPr>
      <xdr:blipFill>
        <a:blip xmlns:r="http://schemas.openxmlformats.org/officeDocument/2006/relationships" r:embed="rId9"/>
        <a:stretch>
          <a:fillRect/>
        </a:stretch>
      </xdr:blipFill>
      <xdr:spPr>
        <a:xfrm>
          <a:off x="11711598" y="166506525"/>
          <a:ext cx="523224" cy="520898"/>
        </a:xfrm>
        <a:prstGeom prst="rect">
          <a:avLst/>
        </a:prstGeom>
      </xdr:spPr>
    </xdr:pic>
    <xdr:clientData/>
  </xdr:oneCellAnchor>
  <xdr:twoCellAnchor>
    <xdr:from>
      <xdr:col>3</xdr:col>
      <xdr:colOff>0</xdr:colOff>
      <xdr:row>19</xdr:row>
      <xdr:rowOff>53340</xdr:rowOff>
    </xdr:from>
    <xdr:to>
      <xdr:col>3</xdr:col>
      <xdr:colOff>1411605</xdr:colOff>
      <xdr:row>20</xdr:row>
      <xdr:rowOff>333375</xdr:rowOff>
    </xdr:to>
    <xdr:sp macro="" textlink="">
      <xdr:nvSpPr>
        <xdr:cNvPr id="29" name="TextBox 28">
          <a:extLst>
            <a:ext uri="{FF2B5EF4-FFF2-40B4-BE49-F238E27FC236}">
              <a16:creationId xmlns:a16="http://schemas.microsoft.com/office/drawing/2014/main" id="{61D4130C-F97C-43A5-FF9F-356C75936B82}"/>
            </a:ext>
          </a:extLst>
        </xdr:cNvPr>
        <xdr:cNvSpPr txBox="1"/>
      </xdr:nvSpPr>
      <xdr:spPr>
        <a:xfrm>
          <a:off x="1743075" y="5073015"/>
          <a:ext cx="1411605" cy="50863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2: General Disclosures 2021</a:t>
          </a:r>
        </a:p>
      </xdr:txBody>
    </xdr:sp>
    <xdr:clientData/>
  </xdr:twoCellAnchor>
  <xdr:twoCellAnchor>
    <xdr:from>
      <xdr:col>6</xdr:col>
      <xdr:colOff>174394</xdr:colOff>
      <xdr:row>846</xdr:row>
      <xdr:rowOff>536863</xdr:rowOff>
    </xdr:from>
    <xdr:to>
      <xdr:col>13</xdr:col>
      <xdr:colOff>8659</xdr:colOff>
      <xdr:row>853</xdr:row>
      <xdr:rowOff>86590</xdr:rowOff>
    </xdr:to>
    <xdr:sp macro="" textlink="">
      <xdr:nvSpPr>
        <xdr:cNvPr id="111" name="Rectangle: Rounded Corners 32">
          <a:extLst>
            <a:ext uri="{FF2B5EF4-FFF2-40B4-BE49-F238E27FC236}">
              <a16:creationId xmlns:a16="http://schemas.microsoft.com/office/drawing/2014/main" id="{7239D536-0F9A-44DD-A265-141907BD0182}"/>
            </a:ext>
            <a:ext uri="{147F2762-F138-4A5C-976F-8EAC2B608ADB}">
              <a16:predDERef xmlns:a16="http://schemas.microsoft.com/office/drawing/2014/main" pred="{61D4130C-F97C-43A5-FF9F-356C75936B82}"/>
            </a:ext>
          </a:extLst>
        </xdr:cNvPr>
        <xdr:cNvSpPr/>
      </xdr:nvSpPr>
      <xdr:spPr>
        <a:xfrm flipV="1">
          <a:off x="6746644" y="222010431"/>
          <a:ext cx="5990879" cy="86591"/>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0</xdr:colOff>
      <xdr:row>227</xdr:row>
      <xdr:rowOff>26035</xdr:rowOff>
    </xdr:from>
    <xdr:to>
      <xdr:col>3</xdr:col>
      <xdr:colOff>1428115</xdr:colOff>
      <xdr:row>228</xdr:row>
      <xdr:rowOff>318672</xdr:rowOff>
    </xdr:to>
    <xdr:sp macro="" textlink="">
      <xdr:nvSpPr>
        <xdr:cNvPr id="41" name="TextBox 40">
          <a:extLst>
            <a:ext uri="{FF2B5EF4-FFF2-40B4-BE49-F238E27FC236}">
              <a16:creationId xmlns:a16="http://schemas.microsoft.com/office/drawing/2014/main" id="{9BB76B76-F360-4421-B4FE-C8F22B673140}"/>
            </a:ext>
          </a:extLst>
        </xdr:cNvPr>
        <xdr:cNvSpPr txBox="1"/>
      </xdr:nvSpPr>
      <xdr:spPr>
        <a:xfrm>
          <a:off x="890041" y="53225502"/>
          <a:ext cx="1428115"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2</xdr:col>
      <xdr:colOff>878416</xdr:colOff>
      <xdr:row>232</xdr:row>
      <xdr:rowOff>29846</xdr:rowOff>
    </xdr:from>
    <xdr:to>
      <xdr:col>3</xdr:col>
      <xdr:colOff>1421341</xdr:colOff>
      <xdr:row>233</xdr:row>
      <xdr:rowOff>322483</xdr:rowOff>
    </xdr:to>
    <xdr:sp macro="" textlink="">
      <xdr:nvSpPr>
        <xdr:cNvPr id="42" name="TextBox 41">
          <a:extLst>
            <a:ext uri="{FF2B5EF4-FFF2-40B4-BE49-F238E27FC236}">
              <a16:creationId xmlns:a16="http://schemas.microsoft.com/office/drawing/2014/main" id="{F936D4DD-91F4-4F39-A1E1-6A690F860C9E}"/>
            </a:ext>
          </a:extLst>
        </xdr:cNvPr>
        <xdr:cNvSpPr txBox="1"/>
      </xdr:nvSpPr>
      <xdr:spPr>
        <a:xfrm>
          <a:off x="878416" y="54369190"/>
          <a:ext cx="1432966"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2</xdr:col>
      <xdr:colOff>878417</xdr:colOff>
      <xdr:row>243</xdr:row>
      <xdr:rowOff>389680</xdr:rowOff>
    </xdr:from>
    <xdr:to>
      <xdr:col>3</xdr:col>
      <xdr:colOff>1425152</xdr:colOff>
      <xdr:row>245</xdr:row>
      <xdr:rowOff>291949</xdr:rowOff>
    </xdr:to>
    <xdr:sp macro="" textlink="">
      <xdr:nvSpPr>
        <xdr:cNvPr id="43" name="TextBox 42">
          <a:extLst>
            <a:ext uri="{FF2B5EF4-FFF2-40B4-BE49-F238E27FC236}">
              <a16:creationId xmlns:a16="http://schemas.microsoft.com/office/drawing/2014/main" id="{13665A59-55AC-466E-BEC4-ED553398D092}"/>
            </a:ext>
          </a:extLst>
        </xdr:cNvPr>
        <xdr:cNvSpPr txBox="1"/>
      </xdr:nvSpPr>
      <xdr:spPr>
        <a:xfrm>
          <a:off x="878417" y="57805131"/>
          <a:ext cx="1436776"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201: Economic Performance 2016</a:t>
          </a:r>
        </a:p>
      </xdr:txBody>
    </xdr:sp>
    <xdr:clientData/>
  </xdr:twoCellAnchor>
  <xdr:twoCellAnchor>
    <xdr:from>
      <xdr:col>3</xdr:col>
      <xdr:colOff>20108</xdr:colOff>
      <xdr:row>264</xdr:row>
      <xdr:rowOff>38523</xdr:rowOff>
    </xdr:from>
    <xdr:to>
      <xdr:col>3</xdr:col>
      <xdr:colOff>1431078</xdr:colOff>
      <xdr:row>266</xdr:row>
      <xdr:rowOff>81325</xdr:rowOff>
    </xdr:to>
    <xdr:sp macro="" textlink="">
      <xdr:nvSpPr>
        <xdr:cNvPr id="44" name="TextBox 43">
          <a:extLst>
            <a:ext uri="{FF2B5EF4-FFF2-40B4-BE49-F238E27FC236}">
              <a16:creationId xmlns:a16="http://schemas.microsoft.com/office/drawing/2014/main" id="{CAFA2731-3945-4A5E-A1E1-0EE4B3A26767}"/>
            </a:ext>
          </a:extLst>
        </xdr:cNvPr>
        <xdr:cNvSpPr txBox="1"/>
      </xdr:nvSpPr>
      <xdr:spPr>
        <a:xfrm>
          <a:off x="910149" y="63293892"/>
          <a:ext cx="141097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16299</xdr:colOff>
      <xdr:row>279</xdr:row>
      <xdr:rowOff>35560</xdr:rowOff>
    </xdr:from>
    <xdr:to>
      <xdr:col>3</xdr:col>
      <xdr:colOff>1427269</xdr:colOff>
      <xdr:row>281</xdr:row>
      <xdr:rowOff>121227</xdr:rowOff>
    </xdr:to>
    <xdr:sp macro="" textlink="">
      <xdr:nvSpPr>
        <xdr:cNvPr id="45" name="TextBox 44">
          <a:extLst>
            <a:ext uri="{FF2B5EF4-FFF2-40B4-BE49-F238E27FC236}">
              <a16:creationId xmlns:a16="http://schemas.microsoft.com/office/drawing/2014/main" id="{E48ABB39-151E-455B-9DA3-9C8566DBE7CF}"/>
            </a:ext>
          </a:extLst>
        </xdr:cNvPr>
        <xdr:cNvSpPr txBox="1"/>
      </xdr:nvSpPr>
      <xdr:spPr>
        <a:xfrm>
          <a:off x="1756776" y="76807060"/>
          <a:ext cx="1410970" cy="449349"/>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2963</xdr:colOff>
      <xdr:row>288</xdr:row>
      <xdr:rowOff>378037</xdr:rowOff>
    </xdr:from>
    <xdr:to>
      <xdr:col>3</xdr:col>
      <xdr:colOff>1397423</xdr:colOff>
      <xdr:row>290</xdr:row>
      <xdr:rowOff>419101</xdr:rowOff>
    </xdr:to>
    <xdr:sp macro="" textlink="">
      <xdr:nvSpPr>
        <xdr:cNvPr id="46" name="TextBox 45">
          <a:extLst>
            <a:ext uri="{FF2B5EF4-FFF2-40B4-BE49-F238E27FC236}">
              <a16:creationId xmlns:a16="http://schemas.microsoft.com/office/drawing/2014/main" id="{D8BBDDDD-F94B-42E6-9B4A-018287B96A8A}"/>
            </a:ext>
          </a:extLst>
        </xdr:cNvPr>
        <xdr:cNvSpPr txBox="1"/>
      </xdr:nvSpPr>
      <xdr:spPr>
        <a:xfrm>
          <a:off x="1746038" y="76120837"/>
          <a:ext cx="1394460" cy="669714"/>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203: Indirect Economic Impacts 2016</a:t>
          </a:r>
        </a:p>
      </xdr:txBody>
    </xdr:sp>
    <xdr:clientData/>
  </xdr:twoCellAnchor>
  <xdr:twoCellAnchor>
    <xdr:from>
      <xdr:col>3</xdr:col>
      <xdr:colOff>1905</xdr:colOff>
      <xdr:row>303</xdr:row>
      <xdr:rowOff>46142</xdr:rowOff>
    </xdr:from>
    <xdr:to>
      <xdr:col>3</xdr:col>
      <xdr:colOff>1416685</xdr:colOff>
      <xdr:row>304</xdr:row>
      <xdr:rowOff>338780</xdr:rowOff>
    </xdr:to>
    <xdr:sp macro="" textlink="">
      <xdr:nvSpPr>
        <xdr:cNvPr id="47" name="TextBox 46">
          <a:extLst>
            <a:ext uri="{FF2B5EF4-FFF2-40B4-BE49-F238E27FC236}">
              <a16:creationId xmlns:a16="http://schemas.microsoft.com/office/drawing/2014/main" id="{DB0997F3-A568-4C60-9300-0E488078C930}"/>
            </a:ext>
          </a:extLst>
        </xdr:cNvPr>
        <xdr:cNvSpPr txBox="1"/>
      </xdr:nvSpPr>
      <xdr:spPr>
        <a:xfrm>
          <a:off x="891946" y="71608560"/>
          <a:ext cx="141478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320</xdr:row>
      <xdr:rowOff>1</xdr:rowOff>
    </xdr:from>
    <xdr:to>
      <xdr:col>3</xdr:col>
      <xdr:colOff>1426210</xdr:colOff>
      <xdr:row>321</xdr:row>
      <xdr:rowOff>292639</xdr:rowOff>
    </xdr:to>
    <xdr:sp macro="" textlink="">
      <xdr:nvSpPr>
        <xdr:cNvPr id="48" name="TextBox 47">
          <a:extLst>
            <a:ext uri="{FF2B5EF4-FFF2-40B4-BE49-F238E27FC236}">
              <a16:creationId xmlns:a16="http://schemas.microsoft.com/office/drawing/2014/main" id="{16F0136C-74FD-48A5-8536-A7B36B197860}"/>
            </a:ext>
          </a:extLst>
        </xdr:cNvPr>
        <xdr:cNvSpPr txBox="1"/>
      </xdr:nvSpPr>
      <xdr:spPr>
        <a:xfrm>
          <a:off x="890041" y="75575411"/>
          <a:ext cx="142621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204: Procurement Practices 2016</a:t>
          </a:r>
        </a:p>
      </xdr:txBody>
    </xdr:sp>
    <xdr:clientData/>
  </xdr:twoCellAnchor>
  <xdr:twoCellAnchor>
    <xdr:from>
      <xdr:col>3</xdr:col>
      <xdr:colOff>2117</xdr:colOff>
      <xdr:row>331</xdr:row>
      <xdr:rowOff>18414</xdr:rowOff>
    </xdr:from>
    <xdr:to>
      <xdr:col>3</xdr:col>
      <xdr:colOff>1388957</xdr:colOff>
      <xdr:row>333</xdr:row>
      <xdr:rowOff>47625</xdr:rowOff>
    </xdr:to>
    <xdr:sp macro="" textlink="">
      <xdr:nvSpPr>
        <xdr:cNvPr id="49" name="TextBox 48">
          <a:extLst>
            <a:ext uri="{FF2B5EF4-FFF2-40B4-BE49-F238E27FC236}">
              <a16:creationId xmlns:a16="http://schemas.microsoft.com/office/drawing/2014/main" id="{4DE959FD-73BA-4616-93B2-F05E1A279683}"/>
            </a:ext>
          </a:extLst>
        </xdr:cNvPr>
        <xdr:cNvSpPr txBox="1"/>
      </xdr:nvSpPr>
      <xdr:spPr>
        <a:xfrm>
          <a:off x="1745192" y="87638889"/>
          <a:ext cx="1386840" cy="45783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mj-lt"/>
              <a:ea typeface="Calibri" panose="020F0502020204030204" pitchFamily="34" charset="0"/>
              <a:cs typeface="Calibri" panose="020F0502020204030204" pitchFamily="34" charset="0"/>
            </a:rPr>
            <a:t>GRI 3: Material Topics 2021</a:t>
          </a:r>
        </a:p>
      </xdr:txBody>
    </xdr:sp>
    <xdr:clientData/>
  </xdr:twoCellAnchor>
  <xdr:twoCellAnchor>
    <xdr:from>
      <xdr:col>2</xdr:col>
      <xdr:colOff>853440</xdr:colOff>
      <xdr:row>336</xdr:row>
      <xdr:rowOff>21166</xdr:rowOff>
    </xdr:from>
    <xdr:to>
      <xdr:col>3</xdr:col>
      <xdr:colOff>1371600</xdr:colOff>
      <xdr:row>338</xdr:row>
      <xdr:rowOff>63968</xdr:rowOff>
    </xdr:to>
    <xdr:sp macro="" textlink="">
      <xdr:nvSpPr>
        <xdr:cNvPr id="50" name="TextBox 49">
          <a:extLst>
            <a:ext uri="{FF2B5EF4-FFF2-40B4-BE49-F238E27FC236}">
              <a16:creationId xmlns:a16="http://schemas.microsoft.com/office/drawing/2014/main" id="{684324A1-098D-4397-B24F-9D4AFE4E3042}"/>
            </a:ext>
          </a:extLst>
        </xdr:cNvPr>
        <xdr:cNvSpPr txBox="1"/>
      </xdr:nvSpPr>
      <xdr:spPr>
        <a:xfrm>
          <a:off x="853440" y="79203584"/>
          <a:ext cx="1408201"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205: Anti-corruption 2016</a:t>
          </a:r>
        </a:p>
      </xdr:txBody>
    </xdr:sp>
    <xdr:clientData/>
  </xdr:twoCellAnchor>
  <xdr:twoCellAnchor>
    <xdr:from>
      <xdr:col>3</xdr:col>
      <xdr:colOff>0</xdr:colOff>
      <xdr:row>350</xdr:row>
      <xdr:rowOff>26034</xdr:rowOff>
    </xdr:from>
    <xdr:to>
      <xdr:col>3</xdr:col>
      <xdr:colOff>1407160</xdr:colOff>
      <xdr:row>352</xdr:row>
      <xdr:rowOff>141256</xdr:rowOff>
    </xdr:to>
    <xdr:sp macro="" textlink="">
      <xdr:nvSpPr>
        <xdr:cNvPr id="51" name="TextBox 50">
          <a:extLst>
            <a:ext uri="{FF2B5EF4-FFF2-40B4-BE49-F238E27FC236}">
              <a16:creationId xmlns:a16="http://schemas.microsoft.com/office/drawing/2014/main" id="{2C0309AC-F16E-4111-91AE-D11A8553B348}"/>
            </a:ext>
          </a:extLst>
        </xdr:cNvPr>
        <xdr:cNvSpPr txBox="1"/>
      </xdr:nvSpPr>
      <xdr:spPr>
        <a:xfrm>
          <a:off x="881944" y="83681404"/>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354</xdr:row>
      <xdr:rowOff>0</xdr:rowOff>
    </xdr:from>
    <xdr:to>
      <xdr:col>3</xdr:col>
      <xdr:colOff>1401445</xdr:colOff>
      <xdr:row>354</xdr:row>
      <xdr:rowOff>464400</xdr:rowOff>
    </xdr:to>
    <xdr:sp macro="" textlink="">
      <xdr:nvSpPr>
        <xdr:cNvPr id="52" name="TextBox 51">
          <a:extLst>
            <a:ext uri="{FF2B5EF4-FFF2-40B4-BE49-F238E27FC236}">
              <a16:creationId xmlns:a16="http://schemas.microsoft.com/office/drawing/2014/main" id="{45E3A834-101F-4A38-A80B-95C9A751E655}"/>
            </a:ext>
          </a:extLst>
        </xdr:cNvPr>
        <xdr:cNvSpPr txBox="1"/>
      </xdr:nvSpPr>
      <xdr:spPr>
        <a:xfrm>
          <a:off x="890041" y="82742582"/>
          <a:ext cx="1401445"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205: Anti-corruption 2016</a:t>
          </a:r>
        </a:p>
      </xdr:txBody>
    </xdr:sp>
    <xdr:clientData/>
  </xdr:twoCellAnchor>
  <xdr:twoCellAnchor>
    <xdr:from>
      <xdr:col>3</xdr:col>
      <xdr:colOff>0</xdr:colOff>
      <xdr:row>356</xdr:row>
      <xdr:rowOff>38522</xdr:rowOff>
    </xdr:from>
    <xdr:to>
      <xdr:col>3</xdr:col>
      <xdr:colOff>1407160</xdr:colOff>
      <xdr:row>358</xdr:row>
      <xdr:rowOff>153744</xdr:rowOff>
    </xdr:to>
    <xdr:sp macro="" textlink="">
      <xdr:nvSpPr>
        <xdr:cNvPr id="53" name="TextBox 52">
          <a:extLst>
            <a:ext uri="{FF2B5EF4-FFF2-40B4-BE49-F238E27FC236}">
              <a16:creationId xmlns:a16="http://schemas.microsoft.com/office/drawing/2014/main" id="{C958257E-9664-4D82-A6E9-D06BFA1C5124}"/>
            </a:ext>
          </a:extLst>
        </xdr:cNvPr>
        <xdr:cNvSpPr txBox="1"/>
      </xdr:nvSpPr>
      <xdr:spPr>
        <a:xfrm>
          <a:off x="881944" y="85175559"/>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366</xdr:row>
      <xdr:rowOff>0</xdr:rowOff>
    </xdr:from>
    <xdr:to>
      <xdr:col>3</xdr:col>
      <xdr:colOff>1407160</xdr:colOff>
      <xdr:row>367</xdr:row>
      <xdr:rowOff>129352</xdr:rowOff>
    </xdr:to>
    <xdr:sp macro="" textlink="">
      <xdr:nvSpPr>
        <xdr:cNvPr id="54" name="TextBox 53">
          <a:extLst>
            <a:ext uri="{FF2B5EF4-FFF2-40B4-BE49-F238E27FC236}">
              <a16:creationId xmlns:a16="http://schemas.microsoft.com/office/drawing/2014/main" id="{9E96973D-50DB-4FFB-816F-4EDC506DFFB4}"/>
            </a:ext>
          </a:extLst>
        </xdr:cNvPr>
        <xdr:cNvSpPr txBox="1"/>
      </xdr:nvSpPr>
      <xdr:spPr>
        <a:xfrm>
          <a:off x="881944" y="87100833"/>
          <a:ext cx="1407160" cy="30574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207: Tax 2019</a:t>
          </a:r>
        </a:p>
      </xdr:txBody>
    </xdr:sp>
    <xdr:clientData/>
  </xdr:twoCellAnchor>
  <xdr:twoCellAnchor>
    <xdr:from>
      <xdr:col>3</xdr:col>
      <xdr:colOff>0</xdr:colOff>
      <xdr:row>405</xdr:row>
      <xdr:rowOff>26034</xdr:rowOff>
    </xdr:from>
    <xdr:to>
      <xdr:col>3</xdr:col>
      <xdr:colOff>1407160</xdr:colOff>
      <xdr:row>407</xdr:row>
      <xdr:rowOff>58942</xdr:rowOff>
    </xdr:to>
    <xdr:sp macro="" textlink="">
      <xdr:nvSpPr>
        <xdr:cNvPr id="55" name="TextBox 54">
          <a:extLst>
            <a:ext uri="{FF2B5EF4-FFF2-40B4-BE49-F238E27FC236}">
              <a16:creationId xmlns:a16="http://schemas.microsoft.com/office/drawing/2014/main" id="{2FE6BE77-1490-40B0-8ED5-0B862FC27062}"/>
            </a:ext>
          </a:extLst>
        </xdr:cNvPr>
        <xdr:cNvSpPr txBox="1"/>
      </xdr:nvSpPr>
      <xdr:spPr>
        <a:xfrm>
          <a:off x="881944" y="95029090"/>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410</xdr:row>
      <xdr:rowOff>0</xdr:rowOff>
    </xdr:from>
    <xdr:to>
      <xdr:col>3</xdr:col>
      <xdr:colOff>1407160</xdr:colOff>
      <xdr:row>412</xdr:row>
      <xdr:rowOff>32907</xdr:rowOff>
    </xdr:to>
    <xdr:sp macro="" textlink="">
      <xdr:nvSpPr>
        <xdr:cNvPr id="56" name="TextBox 55">
          <a:extLst>
            <a:ext uri="{FF2B5EF4-FFF2-40B4-BE49-F238E27FC236}">
              <a16:creationId xmlns:a16="http://schemas.microsoft.com/office/drawing/2014/main" id="{25FC91A7-8797-4C13-BFF9-7A100038F268}"/>
            </a:ext>
          </a:extLst>
        </xdr:cNvPr>
        <xdr:cNvSpPr txBox="1"/>
      </xdr:nvSpPr>
      <xdr:spPr>
        <a:xfrm>
          <a:off x="881944" y="96261296"/>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301: Materials 2016</a:t>
          </a:r>
        </a:p>
      </xdr:txBody>
    </xdr:sp>
    <xdr:clientData/>
  </xdr:twoCellAnchor>
  <xdr:twoCellAnchor>
    <xdr:from>
      <xdr:col>3</xdr:col>
      <xdr:colOff>0</xdr:colOff>
      <xdr:row>424</xdr:row>
      <xdr:rowOff>0</xdr:rowOff>
    </xdr:from>
    <xdr:to>
      <xdr:col>3</xdr:col>
      <xdr:colOff>1407160</xdr:colOff>
      <xdr:row>426</xdr:row>
      <xdr:rowOff>32907</xdr:rowOff>
    </xdr:to>
    <xdr:sp macro="" textlink="">
      <xdr:nvSpPr>
        <xdr:cNvPr id="57" name="TextBox 56">
          <a:extLst>
            <a:ext uri="{FF2B5EF4-FFF2-40B4-BE49-F238E27FC236}">
              <a16:creationId xmlns:a16="http://schemas.microsoft.com/office/drawing/2014/main" id="{A6A736B0-9769-4818-8457-535C557FC8B8}"/>
            </a:ext>
          </a:extLst>
        </xdr:cNvPr>
        <xdr:cNvSpPr txBox="1"/>
      </xdr:nvSpPr>
      <xdr:spPr>
        <a:xfrm>
          <a:off x="881944" y="98977685"/>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Material stewardship</a:t>
          </a:r>
        </a:p>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 MM11</a:t>
          </a:r>
        </a:p>
      </xdr:txBody>
    </xdr:sp>
    <xdr:clientData/>
  </xdr:twoCellAnchor>
  <xdr:twoCellAnchor>
    <xdr:from>
      <xdr:col>3</xdr:col>
      <xdr:colOff>0</xdr:colOff>
      <xdr:row>429</xdr:row>
      <xdr:rowOff>17145</xdr:rowOff>
    </xdr:from>
    <xdr:to>
      <xdr:col>3</xdr:col>
      <xdr:colOff>1407160</xdr:colOff>
      <xdr:row>431</xdr:row>
      <xdr:rowOff>46452</xdr:rowOff>
    </xdr:to>
    <xdr:sp macro="" textlink="">
      <xdr:nvSpPr>
        <xdr:cNvPr id="58" name="TextBox 57">
          <a:extLst>
            <a:ext uri="{FF2B5EF4-FFF2-40B4-BE49-F238E27FC236}">
              <a16:creationId xmlns:a16="http://schemas.microsoft.com/office/drawing/2014/main" id="{7EDF4CF3-45A0-44A3-8AF5-4263D7D7C611}"/>
            </a:ext>
          </a:extLst>
        </xdr:cNvPr>
        <xdr:cNvSpPr txBox="1"/>
      </xdr:nvSpPr>
      <xdr:spPr>
        <a:xfrm>
          <a:off x="881944" y="100253071"/>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436</xdr:row>
      <xdr:rowOff>2</xdr:rowOff>
    </xdr:from>
    <xdr:to>
      <xdr:col>3</xdr:col>
      <xdr:colOff>1407160</xdr:colOff>
      <xdr:row>437</xdr:row>
      <xdr:rowOff>9526</xdr:rowOff>
    </xdr:to>
    <xdr:sp macro="" textlink="">
      <xdr:nvSpPr>
        <xdr:cNvPr id="34" name="TextBox 58">
          <a:extLst>
            <a:ext uri="{FF2B5EF4-FFF2-40B4-BE49-F238E27FC236}">
              <a16:creationId xmlns:a16="http://schemas.microsoft.com/office/drawing/2014/main" id="{5E2EE7A4-A1F6-4753-99D6-0B47DCB16AD9}"/>
            </a:ext>
          </a:extLst>
        </xdr:cNvPr>
        <xdr:cNvSpPr txBox="1"/>
      </xdr:nvSpPr>
      <xdr:spPr>
        <a:xfrm>
          <a:off x="1743075" y="110937677"/>
          <a:ext cx="1407160" cy="295274"/>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302: Energy 2016</a:t>
          </a:r>
        </a:p>
      </xdr:txBody>
    </xdr:sp>
    <xdr:clientData/>
  </xdr:twoCellAnchor>
  <xdr:twoCellAnchor>
    <xdr:from>
      <xdr:col>3</xdr:col>
      <xdr:colOff>0</xdr:colOff>
      <xdr:row>446</xdr:row>
      <xdr:rowOff>17145</xdr:rowOff>
    </xdr:from>
    <xdr:to>
      <xdr:col>3</xdr:col>
      <xdr:colOff>1407160</xdr:colOff>
      <xdr:row>447</xdr:row>
      <xdr:rowOff>308757</xdr:rowOff>
    </xdr:to>
    <xdr:sp macro="" textlink="">
      <xdr:nvSpPr>
        <xdr:cNvPr id="60" name="TextBox 59">
          <a:extLst>
            <a:ext uri="{FF2B5EF4-FFF2-40B4-BE49-F238E27FC236}">
              <a16:creationId xmlns:a16="http://schemas.microsoft.com/office/drawing/2014/main" id="{480B9CD2-A5BD-4703-BBDF-DDD25CF5E729}"/>
            </a:ext>
          </a:extLst>
        </xdr:cNvPr>
        <xdr:cNvSpPr txBox="1"/>
      </xdr:nvSpPr>
      <xdr:spPr>
        <a:xfrm>
          <a:off x="881944" y="103228164"/>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457</xdr:row>
      <xdr:rowOff>0</xdr:rowOff>
    </xdr:from>
    <xdr:to>
      <xdr:col>3</xdr:col>
      <xdr:colOff>1407160</xdr:colOff>
      <xdr:row>459</xdr:row>
      <xdr:rowOff>120875</xdr:rowOff>
    </xdr:to>
    <xdr:sp macro="" textlink="">
      <xdr:nvSpPr>
        <xdr:cNvPr id="61" name="TextBox 60">
          <a:extLst>
            <a:ext uri="{FF2B5EF4-FFF2-40B4-BE49-F238E27FC236}">
              <a16:creationId xmlns:a16="http://schemas.microsoft.com/office/drawing/2014/main" id="{E9DCB0F8-6E0D-49BE-AE2E-9972338E67F7}"/>
            </a:ext>
          </a:extLst>
        </xdr:cNvPr>
        <xdr:cNvSpPr txBox="1"/>
      </xdr:nvSpPr>
      <xdr:spPr>
        <a:xfrm>
          <a:off x="890041" y="103728811"/>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303: Water and Effluents 2018</a:t>
          </a:r>
        </a:p>
      </xdr:txBody>
    </xdr:sp>
    <xdr:clientData/>
  </xdr:twoCellAnchor>
  <xdr:twoCellAnchor>
    <xdr:from>
      <xdr:col>3</xdr:col>
      <xdr:colOff>0</xdr:colOff>
      <xdr:row>494</xdr:row>
      <xdr:rowOff>20955</xdr:rowOff>
    </xdr:from>
    <xdr:to>
      <xdr:col>3</xdr:col>
      <xdr:colOff>1407160</xdr:colOff>
      <xdr:row>496</xdr:row>
      <xdr:rowOff>136178</xdr:rowOff>
    </xdr:to>
    <xdr:sp macro="" textlink="">
      <xdr:nvSpPr>
        <xdr:cNvPr id="62" name="TextBox 61">
          <a:extLst>
            <a:ext uri="{FF2B5EF4-FFF2-40B4-BE49-F238E27FC236}">
              <a16:creationId xmlns:a16="http://schemas.microsoft.com/office/drawing/2014/main" id="{816DC043-4EF0-47E5-A16D-74D5180744BF}"/>
            </a:ext>
          </a:extLst>
        </xdr:cNvPr>
        <xdr:cNvSpPr txBox="1"/>
      </xdr:nvSpPr>
      <xdr:spPr>
        <a:xfrm>
          <a:off x="881944" y="113486048"/>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500</xdr:row>
      <xdr:rowOff>0</xdr:rowOff>
    </xdr:from>
    <xdr:to>
      <xdr:col>3</xdr:col>
      <xdr:colOff>1407160</xdr:colOff>
      <xdr:row>502</xdr:row>
      <xdr:rowOff>115222</xdr:rowOff>
    </xdr:to>
    <xdr:sp macro="" textlink="">
      <xdr:nvSpPr>
        <xdr:cNvPr id="63" name="TextBox 62">
          <a:extLst>
            <a:ext uri="{FF2B5EF4-FFF2-40B4-BE49-F238E27FC236}">
              <a16:creationId xmlns:a16="http://schemas.microsoft.com/office/drawing/2014/main" id="{3CCB080D-D283-41CD-83FE-64C5BF0DF8C3}"/>
            </a:ext>
          </a:extLst>
        </xdr:cNvPr>
        <xdr:cNvSpPr txBox="1"/>
      </xdr:nvSpPr>
      <xdr:spPr>
        <a:xfrm>
          <a:off x="881944" y="114523426"/>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304: Biodiversity 2016</a:t>
          </a:r>
        </a:p>
      </xdr:txBody>
    </xdr:sp>
    <xdr:clientData/>
  </xdr:twoCellAnchor>
  <xdr:twoCellAnchor>
    <xdr:from>
      <xdr:col>3</xdr:col>
      <xdr:colOff>0</xdr:colOff>
      <xdr:row>511</xdr:row>
      <xdr:rowOff>0</xdr:rowOff>
    </xdr:from>
    <xdr:to>
      <xdr:col>3</xdr:col>
      <xdr:colOff>1407160</xdr:colOff>
      <xdr:row>511</xdr:row>
      <xdr:rowOff>295275</xdr:rowOff>
    </xdr:to>
    <xdr:sp macro="" textlink="">
      <xdr:nvSpPr>
        <xdr:cNvPr id="64" name="TextBox 63">
          <a:extLst>
            <a:ext uri="{FF2B5EF4-FFF2-40B4-BE49-F238E27FC236}">
              <a16:creationId xmlns:a16="http://schemas.microsoft.com/office/drawing/2014/main" id="{25A92EFE-7F6D-4447-ACCE-D38A399A7C78}"/>
            </a:ext>
          </a:extLst>
        </xdr:cNvPr>
        <xdr:cNvSpPr txBox="1"/>
      </xdr:nvSpPr>
      <xdr:spPr>
        <a:xfrm>
          <a:off x="885825" y="114233325"/>
          <a:ext cx="1407160" cy="29527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MM1</a:t>
          </a:r>
        </a:p>
      </xdr:txBody>
    </xdr:sp>
    <xdr:clientData/>
  </xdr:twoCellAnchor>
  <xdr:twoCellAnchor>
    <xdr:from>
      <xdr:col>3</xdr:col>
      <xdr:colOff>0</xdr:colOff>
      <xdr:row>512</xdr:row>
      <xdr:rowOff>0</xdr:rowOff>
    </xdr:from>
    <xdr:to>
      <xdr:col>3</xdr:col>
      <xdr:colOff>1407160</xdr:colOff>
      <xdr:row>512</xdr:row>
      <xdr:rowOff>266700</xdr:rowOff>
    </xdr:to>
    <xdr:sp macro="" textlink="">
      <xdr:nvSpPr>
        <xdr:cNvPr id="65" name="TextBox 64">
          <a:extLst>
            <a:ext uri="{FF2B5EF4-FFF2-40B4-BE49-F238E27FC236}">
              <a16:creationId xmlns:a16="http://schemas.microsoft.com/office/drawing/2014/main" id="{38475C52-2A48-4246-8380-1119375CB275}"/>
            </a:ext>
          </a:extLst>
        </xdr:cNvPr>
        <xdr:cNvSpPr txBox="1"/>
      </xdr:nvSpPr>
      <xdr:spPr>
        <a:xfrm>
          <a:off x="885825" y="114595275"/>
          <a:ext cx="1407160" cy="2667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MM12</a:t>
          </a:r>
        </a:p>
      </xdr:txBody>
    </xdr:sp>
    <xdr:clientData/>
  </xdr:twoCellAnchor>
  <xdr:twoCellAnchor>
    <xdr:from>
      <xdr:col>3</xdr:col>
      <xdr:colOff>0</xdr:colOff>
      <xdr:row>514</xdr:row>
      <xdr:rowOff>20955</xdr:rowOff>
    </xdr:from>
    <xdr:to>
      <xdr:col>3</xdr:col>
      <xdr:colOff>1407160</xdr:colOff>
      <xdr:row>515</xdr:row>
      <xdr:rowOff>293981</xdr:rowOff>
    </xdr:to>
    <xdr:sp macro="" textlink="">
      <xdr:nvSpPr>
        <xdr:cNvPr id="66" name="TextBox 65">
          <a:extLst>
            <a:ext uri="{FF2B5EF4-FFF2-40B4-BE49-F238E27FC236}">
              <a16:creationId xmlns:a16="http://schemas.microsoft.com/office/drawing/2014/main" id="{2FC7F744-5395-489C-BC7D-C7B52F9CE1AD}"/>
            </a:ext>
          </a:extLst>
        </xdr:cNvPr>
        <xdr:cNvSpPr txBox="1"/>
      </xdr:nvSpPr>
      <xdr:spPr>
        <a:xfrm>
          <a:off x="881944" y="117542992"/>
          <a:ext cx="1407160" cy="44941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520</xdr:row>
      <xdr:rowOff>1</xdr:rowOff>
    </xdr:from>
    <xdr:to>
      <xdr:col>3</xdr:col>
      <xdr:colOff>1407160</xdr:colOff>
      <xdr:row>522</xdr:row>
      <xdr:rowOff>117592</xdr:rowOff>
    </xdr:to>
    <xdr:sp macro="" textlink="">
      <xdr:nvSpPr>
        <xdr:cNvPr id="67" name="TextBox 66">
          <a:extLst>
            <a:ext uri="{FF2B5EF4-FFF2-40B4-BE49-F238E27FC236}">
              <a16:creationId xmlns:a16="http://schemas.microsoft.com/office/drawing/2014/main" id="{876A2182-E5E0-4FEE-B512-8A5EAC4D84DE}"/>
            </a:ext>
          </a:extLst>
        </xdr:cNvPr>
        <xdr:cNvSpPr txBox="1"/>
      </xdr:nvSpPr>
      <xdr:spPr>
        <a:xfrm>
          <a:off x="881944" y="118874353"/>
          <a:ext cx="1407160" cy="470369"/>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305: Emissions 2016</a:t>
          </a:r>
        </a:p>
      </xdr:txBody>
    </xdr:sp>
    <xdr:clientData/>
  </xdr:twoCellAnchor>
  <xdr:twoCellAnchor>
    <xdr:from>
      <xdr:col>3</xdr:col>
      <xdr:colOff>0</xdr:colOff>
      <xdr:row>530</xdr:row>
      <xdr:rowOff>25937</xdr:rowOff>
    </xdr:from>
    <xdr:to>
      <xdr:col>3</xdr:col>
      <xdr:colOff>1407160</xdr:colOff>
      <xdr:row>532</xdr:row>
      <xdr:rowOff>121227</xdr:rowOff>
    </xdr:to>
    <xdr:sp macro="" textlink="">
      <xdr:nvSpPr>
        <xdr:cNvPr id="68" name="TextBox 67">
          <a:extLst>
            <a:ext uri="{FF2B5EF4-FFF2-40B4-BE49-F238E27FC236}">
              <a16:creationId xmlns:a16="http://schemas.microsoft.com/office/drawing/2014/main" id="{8E5C4F7A-9FFD-4F0C-8D01-173C6A2D764A}"/>
            </a:ext>
          </a:extLst>
        </xdr:cNvPr>
        <xdr:cNvSpPr txBox="1"/>
      </xdr:nvSpPr>
      <xdr:spPr>
        <a:xfrm>
          <a:off x="1740477" y="141723301"/>
          <a:ext cx="1407160" cy="47629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536</xdr:row>
      <xdr:rowOff>0</xdr:rowOff>
    </xdr:from>
    <xdr:to>
      <xdr:col>3</xdr:col>
      <xdr:colOff>1407160</xdr:colOff>
      <xdr:row>537</xdr:row>
      <xdr:rowOff>57150</xdr:rowOff>
    </xdr:to>
    <xdr:sp macro="" textlink="">
      <xdr:nvSpPr>
        <xdr:cNvPr id="69" name="TextBox 68">
          <a:extLst>
            <a:ext uri="{FF2B5EF4-FFF2-40B4-BE49-F238E27FC236}">
              <a16:creationId xmlns:a16="http://schemas.microsoft.com/office/drawing/2014/main" id="{0572AD04-3815-4BC1-B4EA-96B0DB4B2439}"/>
            </a:ext>
          </a:extLst>
        </xdr:cNvPr>
        <xdr:cNvSpPr txBox="1"/>
      </xdr:nvSpPr>
      <xdr:spPr>
        <a:xfrm>
          <a:off x="885825" y="120015000"/>
          <a:ext cx="1407160" cy="3143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306: Waste 2020</a:t>
          </a:r>
        </a:p>
      </xdr:txBody>
    </xdr:sp>
    <xdr:clientData/>
  </xdr:twoCellAnchor>
  <xdr:twoCellAnchor>
    <xdr:from>
      <xdr:col>3</xdr:col>
      <xdr:colOff>0</xdr:colOff>
      <xdr:row>554</xdr:row>
      <xdr:rowOff>0</xdr:rowOff>
    </xdr:from>
    <xdr:to>
      <xdr:col>3</xdr:col>
      <xdr:colOff>1407160</xdr:colOff>
      <xdr:row>555</xdr:row>
      <xdr:rowOff>142875</xdr:rowOff>
    </xdr:to>
    <xdr:sp macro="" textlink="">
      <xdr:nvSpPr>
        <xdr:cNvPr id="70" name="TextBox 69">
          <a:extLst>
            <a:ext uri="{FF2B5EF4-FFF2-40B4-BE49-F238E27FC236}">
              <a16:creationId xmlns:a16="http://schemas.microsoft.com/office/drawing/2014/main" id="{929E6202-C2F5-413E-90E4-ADCEE1D60883}"/>
            </a:ext>
          </a:extLst>
        </xdr:cNvPr>
        <xdr:cNvSpPr txBox="1"/>
      </xdr:nvSpPr>
      <xdr:spPr>
        <a:xfrm>
          <a:off x="885825" y="123615450"/>
          <a:ext cx="1407160" cy="3143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MM3</a:t>
          </a:r>
        </a:p>
      </xdr:txBody>
    </xdr:sp>
    <xdr:clientData/>
  </xdr:twoCellAnchor>
  <xdr:twoCellAnchor>
    <xdr:from>
      <xdr:col>3</xdr:col>
      <xdr:colOff>0</xdr:colOff>
      <xdr:row>558</xdr:row>
      <xdr:rowOff>24765</xdr:rowOff>
    </xdr:from>
    <xdr:to>
      <xdr:col>3</xdr:col>
      <xdr:colOff>1407160</xdr:colOff>
      <xdr:row>560</xdr:row>
      <xdr:rowOff>145640</xdr:rowOff>
    </xdr:to>
    <xdr:sp macro="" textlink="">
      <xdr:nvSpPr>
        <xdr:cNvPr id="71" name="TextBox 70">
          <a:extLst>
            <a:ext uri="{FF2B5EF4-FFF2-40B4-BE49-F238E27FC236}">
              <a16:creationId xmlns:a16="http://schemas.microsoft.com/office/drawing/2014/main" id="{10B9FB27-C759-494A-80AD-AE1413541764}"/>
            </a:ext>
          </a:extLst>
        </xdr:cNvPr>
        <xdr:cNvSpPr txBox="1"/>
      </xdr:nvSpPr>
      <xdr:spPr>
        <a:xfrm>
          <a:off x="890041" y="123787306"/>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567</xdr:row>
      <xdr:rowOff>1</xdr:rowOff>
    </xdr:from>
    <xdr:to>
      <xdr:col>3</xdr:col>
      <xdr:colOff>1407160</xdr:colOff>
      <xdr:row>569</xdr:row>
      <xdr:rowOff>222250</xdr:rowOff>
    </xdr:to>
    <xdr:sp macro="" textlink="">
      <xdr:nvSpPr>
        <xdr:cNvPr id="72" name="TextBox 71">
          <a:extLst>
            <a:ext uri="{FF2B5EF4-FFF2-40B4-BE49-F238E27FC236}">
              <a16:creationId xmlns:a16="http://schemas.microsoft.com/office/drawing/2014/main" id="{A537027C-31FC-49A4-A392-E482E3B2DB83}"/>
            </a:ext>
          </a:extLst>
        </xdr:cNvPr>
        <xdr:cNvSpPr txBox="1"/>
      </xdr:nvSpPr>
      <xdr:spPr>
        <a:xfrm>
          <a:off x="889000" y="127079376"/>
          <a:ext cx="1407160" cy="650874"/>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308: Supplier Environmental Assessment 2016</a:t>
          </a:r>
        </a:p>
      </xdr:txBody>
    </xdr:sp>
    <xdr:clientData/>
  </xdr:twoCellAnchor>
  <xdr:twoCellAnchor>
    <xdr:from>
      <xdr:col>3</xdr:col>
      <xdr:colOff>0</xdr:colOff>
      <xdr:row>571</xdr:row>
      <xdr:rowOff>24765</xdr:rowOff>
    </xdr:from>
    <xdr:to>
      <xdr:col>3</xdr:col>
      <xdr:colOff>1407160</xdr:colOff>
      <xdr:row>572</xdr:row>
      <xdr:rowOff>317403</xdr:rowOff>
    </xdr:to>
    <xdr:sp macro="" textlink="">
      <xdr:nvSpPr>
        <xdr:cNvPr id="73" name="TextBox 72">
          <a:extLst>
            <a:ext uri="{FF2B5EF4-FFF2-40B4-BE49-F238E27FC236}">
              <a16:creationId xmlns:a16="http://schemas.microsoft.com/office/drawing/2014/main" id="{EABC3E07-0B2B-4E50-9023-FCC0D08073A9}"/>
            </a:ext>
          </a:extLst>
        </xdr:cNvPr>
        <xdr:cNvSpPr txBox="1"/>
      </xdr:nvSpPr>
      <xdr:spPr>
        <a:xfrm>
          <a:off x="890041" y="126457429"/>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576</xdr:row>
      <xdr:rowOff>251459</xdr:rowOff>
    </xdr:from>
    <xdr:to>
      <xdr:col>3</xdr:col>
      <xdr:colOff>1407160</xdr:colOff>
      <xdr:row>578</xdr:row>
      <xdr:rowOff>216477</xdr:rowOff>
    </xdr:to>
    <xdr:sp macro="" textlink="">
      <xdr:nvSpPr>
        <xdr:cNvPr id="74" name="TextBox 73">
          <a:extLst>
            <a:ext uri="{FF2B5EF4-FFF2-40B4-BE49-F238E27FC236}">
              <a16:creationId xmlns:a16="http://schemas.microsoft.com/office/drawing/2014/main" id="{5CF40984-2C7A-47E8-9F91-EFE20303B1BA}"/>
            </a:ext>
          </a:extLst>
        </xdr:cNvPr>
        <xdr:cNvSpPr txBox="1"/>
      </xdr:nvSpPr>
      <xdr:spPr>
        <a:xfrm>
          <a:off x="1740477" y="152400345"/>
          <a:ext cx="1407160" cy="5192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401: Employment 2016</a:t>
          </a:r>
        </a:p>
      </xdr:txBody>
    </xdr:sp>
    <xdr:clientData/>
  </xdr:twoCellAnchor>
  <xdr:twoCellAnchor>
    <xdr:from>
      <xdr:col>3</xdr:col>
      <xdr:colOff>0</xdr:colOff>
      <xdr:row>581</xdr:row>
      <xdr:rowOff>24765</xdr:rowOff>
    </xdr:from>
    <xdr:to>
      <xdr:col>3</xdr:col>
      <xdr:colOff>1407160</xdr:colOff>
      <xdr:row>583</xdr:row>
      <xdr:rowOff>145641</xdr:rowOff>
    </xdr:to>
    <xdr:sp macro="" textlink="">
      <xdr:nvSpPr>
        <xdr:cNvPr id="75" name="TextBox 74">
          <a:extLst>
            <a:ext uri="{FF2B5EF4-FFF2-40B4-BE49-F238E27FC236}">
              <a16:creationId xmlns:a16="http://schemas.microsoft.com/office/drawing/2014/main" id="{02CBE6B5-C793-4E28-BC90-17F72272E76A}"/>
            </a:ext>
          </a:extLst>
        </xdr:cNvPr>
        <xdr:cNvSpPr txBox="1"/>
      </xdr:nvSpPr>
      <xdr:spPr>
        <a:xfrm>
          <a:off x="890041" y="129080708"/>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588</xdr:row>
      <xdr:rowOff>255269</xdr:rowOff>
    </xdr:from>
    <xdr:to>
      <xdr:col>3</xdr:col>
      <xdr:colOff>1407160</xdr:colOff>
      <xdr:row>589</xdr:row>
      <xdr:rowOff>619125</xdr:rowOff>
    </xdr:to>
    <xdr:sp macro="" textlink="">
      <xdr:nvSpPr>
        <xdr:cNvPr id="76" name="TextBox 75">
          <a:extLst>
            <a:ext uri="{FF2B5EF4-FFF2-40B4-BE49-F238E27FC236}">
              <a16:creationId xmlns:a16="http://schemas.microsoft.com/office/drawing/2014/main" id="{56BCA2BD-CAC4-48B6-A3BA-BCCBA5E3E8FC}"/>
            </a:ext>
          </a:extLst>
        </xdr:cNvPr>
        <xdr:cNvSpPr txBox="1"/>
      </xdr:nvSpPr>
      <xdr:spPr>
        <a:xfrm>
          <a:off x="885825" y="131338319"/>
          <a:ext cx="1407160" cy="62103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402: Labor/Management Relations 2016</a:t>
          </a:r>
        </a:p>
      </xdr:txBody>
    </xdr:sp>
    <xdr:clientData/>
  </xdr:twoCellAnchor>
  <xdr:twoCellAnchor>
    <xdr:from>
      <xdr:col>3</xdr:col>
      <xdr:colOff>0</xdr:colOff>
      <xdr:row>590</xdr:row>
      <xdr:rowOff>0</xdr:rowOff>
    </xdr:from>
    <xdr:to>
      <xdr:col>3</xdr:col>
      <xdr:colOff>1407160</xdr:colOff>
      <xdr:row>590</xdr:row>
      <xdr:rowOff>310515</xdr:rowOff>
    </xdr:to>
    <xdr:sp macro="" textlink="">
      <xdr:nvSpPr>
        <xdr:cNvPr id="77" name="TextBox 76">
          <a:extLst>
            <a:ext uri="{FF2B5EF4-FFF2-40B4-BE49-F238E27FC236}">
              <a16:creationId xmlns:a16="http://schemas.microsoft.com/office/drawing/2014/main" id="{A74949ED-8E6D-4AEB-80B9-E4BEABFCDB0C}"/>
            </a:ext>
          </a:extLst>
        </xdr:cNvPr>
        <xdr:cNvSpPr txBox="1"/>
      </xdr:nvSpPr>
      <xdr:spPr>
        <a:xfrm>
          <a:off x="885825" y="132045075"/>
          <a:ext cx="1407160" cy="31051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MM4</a:t>
          </a:r>
        </a:p>
      </xdr:txBody>
    </xdr:sp>
    <xdr:clientData/>
  </xdr:twoCellAnchor>
  <xdr:twoCellAnchor>
    <xdr:from>
      <xdr:col>3</xdr:col>
      <xdr:colOff>0</xdr:colOff>
      <xdr:row>592</xdr:row>
      <xdr:rowOff>24765</xdr:rowOff>
    </xdr:from>
    <xdr:to>
      <xdr:col>3</xdr:col>
      <xdr:colOff>1407160</xdr:colOff>
      <xdr:row>593</xdr:row>
      <xdr:rowOff>317403</xdr:rowOff>
    </xdr:to>
    <xdr:sp macro="" textlink="">
      <xdr:nvSpPr>
        <xdr:cNvPr id="78" name="TextBox 77">
          <a:extLst>
            <a:ext uri="{FF2B5EF4-FFF2-40B4-BE49-F238E27FC236}">
              <a16:creationId xmlns:a16="http://schemas.microsoft.com/office/drawing/2014/main" id="{77478AF7-530A-45C4-B320-C71E00405742}"/>
            </a:ext>
          </a:extLst>
        </xdr:cNvPr>
        <xdr:cNvSpPr txBox="1"/>
      </xdr:nvSpPr>
      <xdr:spPr>
        <a:xfrm>
          <a:off x="890041" y="132188044"/>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599</xdr:row>
      <xdr:rowOff>0</xdr:rowOff>
    </xdr:from>
    <xdr:to>
      <xdr:col>3</xdr:col>
      <xdr:colOff>1407160</xdr:colOff>
      <xdr:row>602</xdr:row>
      <xdr:rowOff>69273</xdr:rowOff>
    </xdr:to>
    <xdr:sp macro="" textlink="">
      <xdr:nvSpPr>
        <xdr:cNvPr id="79" name="TextBox 78">
          <a:extLst>
            <a:ext uri="{FF2B5EF4-FFF2-40B4-BE49-F238E27FC236}">
              <a16:creationId xmlns:a16="http://schemas.microsoft.com/office/drawing/2014/main" id="{A31F1D67-1532-4EE8-B1B8-3FE66FAA6EDA}"/>
            </a:ext>
          </a:extLst>
        </xdr:cNvPr>
        <xdr:cNvSpPr txBox="1"/>
      </xdr:nvSpPr>
      <xdr:spPr>
        <a:xfrm>
          <a:off x="1740477" y="158703818"/>
          <a:ext cx="1407160" cy="632114"/>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403: Occupational Health and Safety 2018</a:t>
          </a:r>
        </a:p>
      </xdr:txBody>
    </xdr:sp>
    <xdr:clientData/>
  </xdr:twoCellAnchor>
  <xdr:twoCellAnchor>
    <xdr:from>
      <xdr:col>3</xdr:col>
      <xdr:colOff>0</xdr:colOff>
      <xdr:row>617</xdr:row>
      <xdr:rowOff>0</xdr:rowOff>
    </xdr:from>
    <xdr:to>
      <xdr:col>3</xdr:col>
      <xdr:colOff>1407160</xdr:colOff>
      <xdr:row>619</xdr:row>
      <xdr:rowOff>95250</xdr:rowOff>
    </xdr:to>
    <xdr:sp macro="" textlink="">
      <xdr:nvSpPr>
        <xdr:cNvPr id="80" name="TextBox 79">
          <a:extLst>
            <a:ext uri="{FF2B5EF4-FFF2-40B4-BE49-F238E27FC236}">
              <a16:creationId xmlns:a16="http://schemas.microsoft.com/office/drawing/2014/main" id="{0EC09A91-C048-49E8-8FED-2E8809D654EE}"/>
            </a:ext>
          </a:extLst>
        </xdr:cNvPr>
        <xdr:cNvSpPr txBox="1"/>
      </xdr:nvSpPr>
      <xdr:spPr>
        <a:xfrm>
          <a:off x="1740477" y="162435886"/>
          <a:ext cx="1407160" cy="46759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Emergency Preparedness MM</a:t>
          </a:r>
        </a:p>
      </xdr:txBody>
    </xdr:sp>
    <xdr:clientData/>
  </xdr:twoCellAnchor>
  <xdr:twoCellAnchor>
    <xdr:from>
      <xdr:col>3</xdr:col>
      <xdr:colOff>0</xdr:colOff>
      <xdr:row>622</xdr:row>
      <xdr:rowOff>20955</xdr:rowOff>
    </xdr:from>
    <xdr:to>
      <xdr:col>3</xdr:col>
      <xdr:colOff>1407160</xdr:colOff>
      <xdr:row>623</xdr:row>
      <xdr:rowOff>312566</xdr:rowOff>
    </xdr:to>
    <xdr:sp macro="" textlink="">
      <xdr:nvSpPr>
        <xdr:cNvPr id="81" name="TextBox 80">
          <a:extLst>
            <a:ext uri="{FF2B5EF4-FFF2-40B4-BE49-F238E27FC236}">
              <a16:creationId xmlns:a16="http://schemas.microsoft.com/office/drawing/2014/main" id="{7CC99DB4-9506-4210-ACEA-CDAD50A6A0CB}"/>
            </a:ext>
          </a:extLst>
        </xdr:cNvPr>
        <xdr:cNvSpPr txBox="1"/>
      </xdr:nvSpPr>
      <xdr:spPr>
        <a:xfrm>
          <a:off x="881944" y="141814103"/>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627</xdr:row>
      <xdr:rowOff>0</xdr:rowOff>
    </xdr:from>
    <xdr:to>
      <xdr:col>3</xdr:col>
      <xdr:colOff>1407160</xdr:colOff>
      <xdr:row>627</xdr:row>
      <xdr:rowOff>523875</xdr:rowOff>
    </xdr:to>
    <xdr:sp macro="" textlink="">
      <xdr:nvSpPr>
        <xdr:cNvPr id="82" name="TextBox 81">
          <a:extLst>
            <a:ext uri="{FF2B5EF4-FFF2-40B4-BE49-F238E27FC236}">
              <a16:creationId xmlns:a16="http://schemas.microsoft.com/office/drawing/2014/main" id="{C81DCD3B-B52C-4D97-A24A-5F5FBF18B6A8}"/>
            </a:ext>
          </a:extLst>
        </xdr:cNvPr>
        <xdr:cNvSpPr txBox="1"/>
      </xdr:nvSpPr>
      <xdr:spPr>
        <a:xfrm>
          <a:off x="1743075" y="160401000"/>
          <a:ext cx="1407160" cy="52387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404: Training and Education 2016</a:t>
          </a:r>
        </a:p>
      </xdr:txBody>
    </xdr:sp>
    <xdr:clientData/>
  </xdr:twoCellAnchor>
  <xdr:twoCellAnchor>
    <xdr:from>
      <xdr:col>3</xdr:col>
      <xdr:colOff>0</xdr:colOff>
      <xdr:row>637</xdr:row>
      <xdr:rowOff>17146</xdr:rowOff>
    </xdr:from>
    <xdr:to>
      <xdr:col>3</xdr:col>
      <xdr:colOff>1407160</xdr:colOff>
      <xdr:row>638</xdr:row>
      <xdr:rowOff>308757</xdr:rowOff>
    </xdr:to>
    <xdr:sp macro="" textlink="">
      <xdr:nvSpPr>
        <xdr:cNvPr id="83" name="TextBox 82">
          <a:extLst>
            <a:ext uri="{FF2B5EF4-FFF2-40B4-BE49-F238E27FC236}">
              <a16:creationId xmlns:a16="http://schemas.microsoft.com/office/drawing/2014/main" id="{F09B9D4E-7D74-4574-A833-F26E77DBFE47}"/>
            </a:ext>
          </a:extLst>
        </xdr:cNvPr>
        <xdr:cNvSpPr txBox="1"/>
      </xdr:nvSpPr>
      <xdr:spPr>
        <a:xfrm>
          <a:off x="881944" y="145361590"/>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643</xdr:row>
      <xdr:rowOff>0</xdr:rowOff>
    </xdr:from>
    <xdr:to>
      <xdr:col>3</xdr:col>
      <xdr:colOff>1407160</xdr:colOff>
      <xdr:row>644</xdr:row>
      <xdr:rowOff>485775</xdr:rowOff>
    </xdr:to>
    <xdr:sp macro="" textlink="">
      <xdr:nvSpPr>
        <xdr:cNvPr id="84" name="TextBox 83">
          <a:extLst>
            <a:ext uri="{FF2B5EF4-FFF2-40B4-BE49-F238E27FC236}">
              <a16:creationId xmlns:a16="http://schemas.microsoft.com/office/drawing/2014/main" id="{C01DF2C7-72E0-49F3-B171-10B9ECC0694B}"/>
            </a:ext>
          </a:extLst>
        </xdr:cNvPr>
        <xdr:cNvSpPr txBox="1"/>
      </xdr:nvSpPr>
      <xdr:spPr>
        <a:xfrm>
          <a:off x="885825" y="144294225"/>
          <a:ext cx="1407160" cy="6572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405: Diversity and Equal Opportunity 2016</a:t>
          </a:r>
        </a:p>
      </xdr:txBody>
    </xdr:sp>
    <xdr:clientData/>
  </xdr:twoCellAnchor>
  <xdr:twoCellAnchor>
    <xdr:from>
      <xdr:col>3</xdr:col>
      <xdr:colOff>0</xdr:colOff>
      <xdr:row>655</xdr:row>
      <xdr:rowOff>20955</xdr:rowOff>
    </xdr:from>
    <xdr:to>
      <xdr:col>3</xdr:col>
      <xdr:colOff>1407160</xdr:colOff>
      <xdr:row>656</xdr:row>
      <xdr:rowOff>312566</xdr:rowOff>
    </xdr:to>
    <xdr:sp macro="" textlink="">
      <xdr:nvSpPr>
        <xdr:cNvPr id="85" name="TextBox 84">
          <a:extLst>
            <a:ext uri="{FF2B5EF4-FFF2-40B4-BE49-F238E27FC236}">
              <a16:creationId xmlns:a16="http://schemas.microsoft.com/office/drawing/2014/main" id="{53F0F88F-8BBA-4180-AE50-98F376CBBF2B}"/>
            </a:ext>
          </a:extLst>
        </xdr:cNvPr>
        <xdr:cNvSpPr txBox="1"/>
      </xdr:nvSpPr>
      <xdr:spPr>
        <a:xfrm>
          <a:off x="881944" y="149810399"/>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663</xdr:row>
      <xdr:rowOff>0</xdr:rowOff>
    </xdr:from>
    <xdr:to>
      <xdr:col>3</xdr:col>
      <xdr:colOff>1407160</xdr:colOff>
      <xdr:row>665</xdr:row>
      <xdr:rowOff>127000</xdr:rowOff>
    </xdr:to>
    <xdr:sp macro="" textlink="">
      <xdr:nvSpPr>
        <xdr:cNvPr id="86" name="TextBox 85">
          <a:extLst>
            <a:ext uri="{FF2B5EF4-FFF2-40B4-BE49-F238E27FC236}">
              <a16:creationId xmlns:a16="http://schemas.microsoft.com/office/drawing/2014/main" id="{DFA3729A-7574-433C-A23C-C52ECD73B0D2}"/>
            </a:ext>
          </a:extLst>
        </xdr:cNvPr>
        <xdr:cNvSpPr txBox="1"/>
      </xdr:nvSpPr>
      <xdr:spPr>
        <a:xfrm>
          <a:off x="889000" y="150320375"/>
          <a:ext cx="1407160" cy="47625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406: Non-discrimination 2016</a:t>
          </a:r>
        </a:p>
      </xdr:txBody>
    </xdr:sp>
    <xdr:clientData/>
  </xdr:twoCellAnchor>
  <xdr:twoCellAnchor>
    <xdr:from>
      <xdr:col>3</xdr:col>
      <xdr:colOff>0</xdr:colOff>
      <xdr:row>669</xdr:row>
      <xdr:rowOff>24765</xdr:rowOff>
    </xdr:from>
    <xdr:to>
      <xdr:col>3</xdr:col>
      <xdr:colOff>1407160</xdr:colOff>
      <xdr:row>671</xdr:row>
      <xdr:rowOff>145640</xdr:rowOff>
    </xdr:to>
    <xdr:sp macro="" textlink="">
      <xdr:nvSpPr>
        <xdr:cNvPr id="87" name="TextBox 86">
          <a:extLst>
            <a:ext uri="{FF2B5EF4-FFF2-40B4-BE49-F238E27FC236}">
              <a16:creationId xmlns:a16="http://schemas.microsoft.com/office/drawing/2014/main" id="{78BEBBB8-7CA0-4805-889A-12CA60387AB5}"/>
            </a:ext>
          </a:extLst>
        </xdr:cNvPr>
        <xdr:cNvSpPr txBox="1"/>
      </xdr:nvSpPr>
      <xdr:spPr>
        <a:xfrm>
          <a:off x="890041" y="149801486"/>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673</xdr:row>
      <xdr:rowOff>0</xdr:rowOff>
    </xdr:from>
    <xdr:to>
      <xdr:col>3</xdr:col>
      <xdr:colOff>1407160</xdr:colOff>
      <xdr:row>677</xdr:row>
      <xdr:rowOff>28575</xdr:rowOff>
    </xdr:to>
    <xdr:sp macro="" textlink="">
      <xdr:nvSpPr>
        <xdr:cNvPr id="88" name="TextBox 87">
          <a:extLst>
            <a:ext uri="{FF2B5EF4-FFF2-40B4-BE49-F238E27FC236}">
              <a16:creationId xmlns:a16="http://schemas.microsoft.com/office/drawing/2014/main" id="{355A0808-54FC-4978-A17A-E28693FDBD31}"/>
            </a:ext>
          </a:extLst>
        </xdr:cNvPr>
        <xdr:cNvSpPr txBox="1"/>
      </xdr:nvSpPr>
      <xdr:spPr>
        <a:xfrm>
          <a:off x="885825" y="150742650"/>
          <a:ext cx="1407160" cy="8001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407: Freedom of Association and Collective Bargaining 2016</a:t>
          </a:r>
        </a:p>
      </xdr:txBody>
    </xdr:sp>
    <xdr:clientData/>
  </xdr:twoCellAnchor>
  <xdr:twoCellAnchor>
    <xdr:from>
      <xdr:col>3</xdr:col>
      <xdr:colOff>0</xdr:colOff>
      <xdr:row>679</xdr:row>
      <xdr:rowOff>20956</xdr:rowOff>
    </xdr:from>
    <xdr:to>
      <xdr:col>3</xdr:col>
      <xdr:colOff>1407160</xdr:colOff>
      <xdr:row>681</xdr:row>
      <xdr:rowOff>141831</xdr:rowOff>
    </xdr:to>
    <xdr:sp macro="" textlink="">
      <xdr:nvSpPr>
        <xdr:cNvPr id="89" name="TextBox 88">
          <a:extLst>
            <a:ext uri="{FF2B5EF4-FFF2-40B4-BE49-F238E27FC236}">
              <a16:creationId xmlns:a16="http://schemas.microsoft.com/office/drawing/2014/main" id="{DC417502-4212-48CC-B712-164F90B7349E}"/>
            </a:ext>
          </a:extLst>
        </xdr:cNvPr>
        <xdr:cNvSpPr txBox="1"/>
      </xdr:nvSpPr>
      <xdr:spPr>
        <a:xfrm>
          <a:off x="890041" y="152780095"/>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682</xdr:row>
      <xdr:rowOff>-1</xdr:rowOff>
    </xdr:from>
    <xdr:to>
      <xdr:col>3</xdr:col>
      <xdr:colOff>1407160</xdr:colOff>
      <xdr:row>684</xdr:row>
      <xdr:rowOff>120875</xdr:rowOff>
    </xdr:to>
    <xdr:sp macro="" textlink="">
      <xdr:nvSpPr>
        <xdr:cNvPr id="90" name="TextBox 89">
          <a:extLst>
            <a:ext uri="{FF2B5EF4-FFF2-40B4-BE49-F238E27FC236}">
              <a16:creationId xmlns:a16="http://schemas.microsoft.com/office/drawing/2014/main" id="{4D8CF3DE-4C38-4C34-865B-52240D2185B6}"/>
            </a:ext>
          </a:extLst>
        </xdr:cNvPr>
        <xdr:cNvSpPr txBox="1"/>
      </xdr:nvSpPr>
      <xdr:spPr>
        <a:xfrm>
          <a:off x="890041" y="153305655"/>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408: Child Labor 2016</a:t>
          </a:r>
        </a:p>
      </xdr:txBody>
    </xdr:sp>
    <xdr:clientData/>
  </xdr:twoCellAnchor>
  <xdr:twoCellAnchor>
    <xdr:from>
      <xdr:col>3</xdr:col>
      <xdr:colOff>0</xdr:colOff>
      <xdr:row>689</xdr:row>
      <xdr:rowOff>24765</xdr:rowOff>
    </xdr:from>
    <xdr:to>
      <xdr:col>3</xdr:col>
      <xdr:colOff>1407160</xdr:colOff>
      <xdr:row>691</xdr:row>
      <xdr:rowOff>145640</xdr:rowOff>
    </xdr:to>
    <xdr:sp macro="" textlink="">
      <xdr:nvSpPr>
        <xdr:cNvPr id="91" name="TextBox 90">
          <a:extLst>
            <a:ext uri="{FF2B5EF4-FFF2-40B4-BE49-F238E27FC236}">
              <a16:creationId xmlns:a16="http://schemas.microsoft.com/office/drawing/2014/main" id="{969CC9D5-A5EF-4030-BCA0-A3B6448087D1}"/>
            </a:ext>
          </a:extLst>
        </xdr:cNvPr>
        <xdr:cNvSpPr txBox="1"/>
      </xdr:nvSpPr>
      <xdr:spPr>
        <a:xfrm>
          <a:off x="890041" y="156172306"/>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697</xdr:row>
      <xdr:rowOff>3808</xdr:rowOff>
    </xdr:from>
    <xdr:to>
      <xdr:col>3</xdr:col>
      <xdr:colOff>1407160</xdr:colOff>
      <xdr:row>700</xdr:row>
      <xdr:rowOff>133349</xdr:rowOff>
    </xdr:to>
    <xdr:sp macro="" textlink="">
      <xdr:nvSpPr>
        <xdr:cNvPr id="92" name="TextBox 91">
          <a:extLst>
            <a:ext uri="{FF2B5EF4-FFF2-40B4-BE49-F238E27FC236}">
              <a16:creationId xmlns:a16="http://schemas.microsoft.com/office/drawing/2014/main" id="{0D5A96BE-650C-4C1C-B075-2858CB2E0B3F}"/>
            </a:ext>
          </a:extLst>
        </xdr:cNvPr>
        <xdr:cNvSpPr txBox="1"/>
      </xdr:nvSpPr>
      <xdr:spPr>
        <a:xfrm>
          <a:off x="885825" y="157928308"/>
          <a:ext cx="1407160" cy="64389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409: Forced or Compulsory Labor 2016</a:t>
          </a:r>
        </a:p>
      </xdr:txBody>
    </xdr:sp>
    <xdr:clientData/>
  </xdr:twoCellAnchor>
  <xdr:twoCellAnchor>
    <xdr:from>
      <xdr:col>3</xdr:col>
      <xdr:colOff>0</xdr:colOff>
      <xdr:row>703</xdr:row>
      <xdr:rowOff>24765</xdr:rowOff>
    </xdr:from>
    <xdr:to>
      <xdr:col>3</xdr:col>
      <xdr:colOff>1407160</xdr:colOff>
      <xdr:row>705</xdr:row>
      <xdr:rowOff>145640</xdr:rowOff>
    </xdr:to>
    <xdr:sp macro="" textlink="">
      <xdr:nvSpPr>
        <xdr:cNvPr id="93" name="TextBox 92">
          <a:extLst>
            <a:ext uri="{FF2B5EF4-FFF2-40B4-BE49-F238E27FC236}">
              <a16:creationId xmlns:a16="http://schemas.microsoft.com/office/drawing/2014/main" id="{9FA444A8-8D5B-4ED9-B213-9355ADDF006A}"/>
            </a:ext>
          </a:extLst>
        </xdr:cNvPr>
        <xdr:cNvSpPr txBox="1"/>
      </xdr:nvSpPr>
      <xdr:spPr>
        <a:xfrm>
          <a:off x="890041" y="159404560"/>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710</xdr:row>
      <xdr:rowOff>0</xdr:rowOff>
    </xdr:from>
    <xdr:to>
      <xdr:col>3</xdr:col>
      <xdr:colOff>1407160</xdr:colOff>
      <xdr:row>712</xdr:row>
      <xdr:rowOff>120875</xdr:rowOff>
    </xdr:to>
    <xdr:sp macro="" textlink="">
      <xdr:nvSpPr>
        <xdr:cNvPr id="94" name="TextBox 93">
          <a:extLst>
            <a:ext uri="{FF2B5EF4-FFF2-40B4-BE49-F238E27FC236}">
              <a16:creationId xmlns:a16="http://schemas.microsoft.com/office/drawing/2014/main" id="{275A9A40-803B-4B7F-B69F-D97FE60B901D}"/>
            </a:ext>
          </a:extLst>
        </xdr:cNvPr>
        <xdr:cNvSpPr txBox="1"/>
      </xdr:nvSpPr>
      <xdr:spPr>
        <a:xfrm>
          <a:off x="890041" y="160660205"/>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410: Security Practices 2016</a:t>
          </a:r>
        </a:p>
      </xdr:txBody>
    </xdr:sp>
    <xdr:clientData/>
  </xdr:twoCellAnchor>
  <xdr:twoCellAnchor>
    <xdr:from>
      <xdr:col>3</xdr:col>
      <xdr:colOff>0</xdr:colOff>
      <xdr:row>718</xdr:row>
      <xdr:rowOff>17144</xdr:rowOff>
    </xdr:from>
    <xdr:to>
      <xdr:col>3</xdr:col>
      <xdr:colOff>1407160</xdr:colOff>
      <xdr:row>719</xdr:row>
      <xdr:rowOff>323849</xdr:rowOff>
    </xdr:to>
    <xdr:sp macro="" textlink="">
      <xdr:nvSpPr>
        <xdr:cNvPr id="95" name="TextBox 94">
          <a:extLst>
            <a:ext uri="{FF2B5EF4-FFF2-40B4-BE49-F238E27FC236}">
              <a16:creationId xmlns:a16="http://schemas.microsoft.com/office/drawing/2014/main" id="{13C0D69E-10FA-4F22-A68D-6FF90FF69C24}"/>
            </a:ext>
          </a:extLst>
        </xdr:cNvPr>
        <xdr:cNvSpPr txBox="1"/>
      </xdr:nvSpPr>
      <xdr:spPr>
        <a:xfrm>
          <a:off x="1743075" y="183335294"/>
          <a:ext cx="1407160" cy="51625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731</xdr:row>
      <xdr:rowOff>0</xdr:rowOff>
    </xdr:from>
    <xdr:to>
      <xdr:col>3</xdr:col>
      <xdr:colOff>1407160</xdr:colOff>
      <xdr:row>731</xdr:row>
      <xdr:rowOff>464400</xdr:rowOff>
    </xdr:to>
    <xdr:sp macro="" textlink="">
      <xdr:nvSpPr>
        <xdr:cNvPr id="96" name="TextBox 95">
          <a:extLst>
            <a:ext uri="{FF2B5EF4-FFF2-40B4-BE49-F238E27FC236}">
              <a16:creationId xmlns:a16="http://schemas.microsoft.com/office/drawing/2014/main" id="{7600D395-880F-4B39-8C04-BA213743BF95}"/>
            </a:ext>
          </a:extLst>
        </xdr:cNvPr>
        <xdr:cNvSpPr txBox="1"/>
      </xdr:nvSpPr>
      <xdr:spPr>
        <a:xfrm>
          <a:off x="890041" y="166671885"/>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733</xdr:row>
      <xdr:rowOff>20955</xdr:rowOff>
    </xdr:from>
    <xdr:to>
      <xdr:col>3</xdr:col>
      <xdr:colOff>1407160</xdr:colOff>
      <xdr:row>734</xdr:row>
      <xdr:rowOff>313593</xdr:rowOff>
    </xdr:to>
    <xdr:sp macro="" textlink="">
      <xdr:nvSpPr>
        <xdr:cNvPr id="97" name="TextBox 96">
          <a:extLst>
            <a:ext uri="{FF2B5EF4-FFF2-40B4-BE49-F238E27FC236}">
              <a16:creationId xmlns:a16="http://schemas.microsoft.com/office/drawing/2014/main" id="{6FEDF4E7-F938-4C60-B9A6-F30756E1E888}"/>
            </a:ext>
          </a:extLst>
        </xdr:cNvPr>
        <xdr:cNvSpPr txBox="1"/>
      </xdr:nvSpPr>
      <xdr:spPr>
        <a:xfrm>
          <a:off x="890041" y="167411119"/>
          <a:ext cx="1407160" cy="4644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750</xdr:row>
      <xdr:rowOff>171449</xdr:rowOff>
    </xdr:from>
    <xdr:to>
      <xdr:col>3</xdr:col>
      <xdr:colOff>1407160</xdr:colOff>
      <xdr:row>752</xdr:row>
      <xdr:rowOff>333374</xdr:rowOff>
    </xdr:to>
    <xdr:sp macro="" textlink="">
      <xdr:nvSpPr>
        <xdr:cNvPr id="98" name="TextBox 97">
          <a:extLst>
            <a:ext uri="{FF2B5EF4-FFF2-40B4-BE49-F238E27FC236}">
              <a16:creationId xmlns:a16="http://schemas.microsoft.com/office/drawing/2014/main" id="{58121B8F-F070-4D15-B065-7E05AD051EAE}"/>
            </a:ext>
          </a:extLst>
        </xdr:cNvPr>
        <xdr:cNvSpPr txBox="1"/>
      </xdr:nvSpPr>
      <xdr:spPr>
        <a:xfrm>
          <a:off x="1743075" y="194195699"/>
          <a:ext cx="1407160" cy="5048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413: Local Communities 2016</a:t>
          </a:r>
        </a:p>
      </xdr:txBody>
    </xdr:sp>
    <xdr:clientData/>
  </xdr:twoCellAnchor>
  <xdr:twoCellAnchor>
    <xdr:from>
      <xdr:col>3</xdr:col>
      <xdr:colOff>0</xdr:colOff>
      <xdr:row>781</xdr:row>
      <xdr:rowOff>0</xdr:rowOff>
    </xdr:from>
    <xdr:to>
      <xdr:col>3</xdr:col>
      <xdr:colOff>1407160</xdr:colOff>
      <xdr:row>782</xdr:row>
      <xdr:rowOff>142875</xdr:rowOff>
    </xdr:to>
    <xdr:sp macro="" textlink="">
      <xdr:nvSpPr>
        <xdr:cNvPr id="99" name="TextBox 98">
          <a:extLst>
            <a:ext uri="{FF2B5EF4-FFF2-40B4-BE49-F238E27FC236}">
              <a16:creationId xmlns:a16="http://schemas.microsoft.com/office/drawing/2014/main" id="{D4CD3057-9CAF-4D86-8C13-DCB0B92C36EC}"/>
            </a:ext>
          </a:extLst>
        </xdr:cNvPr>
        <xdr:cNvSpPr txBox="1"/>
      </xdr:nvSpPr>
      <xdr:spPr>
        <a:xfrm>
          <a:off x="885825" y="180184425"/>
          <a:ext cx="1407160" cy="3143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MM6</a:t>
          </a:r>
        </a:p>
      </xdr:txBody>
    </xdr:sp>
    <xdr:clientData/>
  </xdr:twoCellAnchor>
  <xdr:twoCellAnchor>
    <xdr:from>
      <xdr:col>3</xdr:col>
      <xdr:colOff>0</xdr:colOff>
      <xdr:row>787</xdr:row>
      <xdr:rowOff>0</xdr:rowOff>
    </xdr:from>
    <xdr:to>
      <xdr:col>3</xdr:col>
      <xdr:colOff>1407160</xdr:colOff>
      <xdr:row>788</xdr:row>
      <xdr:rowOff>142875</xdr:rowOff>
    </xdr:to>
    <xdr:sp macro="" textlink="">
      <xdr:nvSpPr>
        <xdr:cNvPr id="100" name="TextBox 99">
          <a:extLst>
            <a:ext uri="{FF2B5EF4-FFF2-40B4-BE49-F238E27FC236}">
              <a16:creationId xmlns:a16="http://schemas.microsoft.com/office/drawing/2014/main" id="{D6C30A2A-928D-4FC6-A83A-DFC6EC5A22E7}"/>
            </a:ext>
          </a:extLst>
        </xdr:cNvPr>
        <xdr:cNvSpPr txBox="1"/>
      </xdr:nvSpPr>
      <xdr:spPr>
        <a:xfrm>
          <a:off x="885825" y="182032275"/>
          <a:ext cx="1407160" cy="3143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MM7</a:t>
          </a:r>
        </a:p>
      </xdr:txBody>
    </xdr:sp>
    <xdr:clientData/>
  </xdr:twoCellAnchor>
  <xdr:twoCellAnchor>
    <xdr:from>
      <xdr:col>3</xdr:col>
      <xdr:colOff>0</xdr:colOff>
      <xdr:row>795</xdr:row>
      <xdr:rowOff>171449</xdr:rowOff>
    </xdr:from>
    <xdr:to>
      <xdr:col>3</xdr:col>
      <xdr:colOff>1407160</xdr:colOff>
      <xdr:row>798</xdr:row>
      <xdr:rowOff>57149</xdr:rowOff>
    </xdr:to>
    <xdr:sp macro="" textlink="">
      <xdr:nvSpPr>
        <xdr:cNvPr id="101" name="TextBox 100">
          <a:extLst>
            <a:ext uri="{FF2B5EF4-FFF2-40B4-BE49-F238E27FC236}">
              <a16:creationId xmlns:a16="http://schemas.microsoft.com/office/drawing/2014/main" id="{07F69B3F-25D9-460F-8F4A-A8F2D9ECCA34}"/>
            </a:ext>
          </a:extLst>
        </xdr:cNvPr>
        <xdr:cNvSpPr txBox="1"/>
      </xdr:nvSpPr>
      <xdr:spPr>
        <a:xfrm>
          <a:off x="885825" y="184699274"/>
          <a:ext cx="1407160" cy="6191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Artisanal and</a:t>
          </a:r>
        </a:p>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small scale mining</a:t>
          </a:r>
        </a:p>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MM8</a:t>
          </a:r>
        </a:p>
      </xdr:txBody>
    </xdr:sp>
    <xdr:clientData/>
  </xdr:twoCellAnchor>
  <xdr:twoCellAnchor>
    <xdr:from>
      <xdr:col>3</xdr:col>
      <xdr:colOff>0</xdr:colOff>
      <xdr:row>804</xdr:row>
      <xdr:rowOff>0</xdr:rowOff>
    </xdr:from>
    <xdr:to>
      <xdr:col>3</xdr:col>
      <xdr:colOff>1407160</xdr:colOff>
      <xdr:row>806</xdr:row>
      <xdr:rowOff>119063</xdr:rowOff>
    </xdr:to>
    <xdr:sp macro="" textlink="">
      <xdr:nvSpPr>
        <xdr:cNvPr id="102" name="TextBox 101">
          <a:extLst>
            <a:ext uri="{FF2B5EF4-FFF2-40B4-BE49-F238E27FC236}">
              <a16:creationId xmlns:a16="http://schemas.microsoft.com/office/drawing/2014/main" id="{9E315B09-BCBD-4888-AEC3-12E35241B0BB}"/>
            </a:ext>
          </a:extLst>
        </xdr:cNvPr>
        <xdr:cNvSpPr txBox="1"/>
      </xdr:nvSpPr>
      <xdr:spPr>
        <a:xfrm>
          <a:off x="889000" y="188722000"/>
          <a:ext cx="1407160" cy="468313"/>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Resettlement</a:t>
          </a:r>
        </a:p>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MM9</a:t>
          </a:r>
        </a:p>
      </xdr:txBody>
    </xdr:sp>
    <xdr:clientData/>
  </xdr:twoCellAnchor>
  <xdr:twoCellAnchor>
    <xdr:from>
      <xdr:col>3</xdr:col>
      <xdr:colOff>0</xdr:colOff>
      <xdr:row>809</xdr:row>
      <xdr:rowOff>24765</xdr:rowOff>
    </xdr:from>
    <xdr:to>
      <xdr:col>3</xdr:col>
      <xdr:colOff>1407160</xdr:colOff>
      <xdr:row>810</xdr:row>
      <xdr:rowOff>316377</xdr:rowOff>
    </xdr:to>
    <xdr:sp macro="" textlink="">
      <xdr:nvSpPr>
        <xdr:cNvPr id="103" name="TextBox 102">
          <a:extLst>
            <a:ext uri="{FF2B5EF4-FFF2-40B4-BE49-F238E27FC236}">
              <a16:creationId xmlns:a16="http://schemas.microsoft.com/office/drawing/2014/main" id="{57DE0ACA-6625-4FD2-A195-8F53ADA6A2F7}"/>
            </a:ext>
          </a:extLst>
        </xdr:cNvPr>
        <xdr:cNvSpPr txBox="1"/>
      </xdr:nvSpPr>
      <xdr:spPr>
        <a:xfrm>
          <a:off x="881944" y="191500784"/>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817</xdr:row>
      <xdr:rowOff>2</xdr:rowOff>
    </xdr:from>
    <xdr:to>
      <xdr:col>3</xdr:col>
      <xdr:colOff>1407160</xdr:colOff>
      <xdr:row>819</xdr:row>
      <xdr:rowOff>95251</xdr:rowOff>
    </xdr:to>
    <xdr:sp macro="" textlink="">
      <xdr:nvSpPr>
        <xdr:cNvPr id="104" name="TextBox 103">
          <a:extLst>
            <a:ext uri="{FF2B5EF4-FFF2-40B4-BE49-F238E27FC236}">
              <a16:creationId xmlns:a16="http://schemas.microsoft.com/office/drawing/2014/main" id="{E953278B-BC4C-4721-B63C-CCED6F79E770}"/>
            </a:ext>
          </a:extLst>
        </xdr:cNvPr>
        <xdr:cNvSpPr txBox="1"/>
      </xdr:nvSpPr>
      <xdr:spPr>
        <a:xfrm>
          <a:off x="1743075" y="212388452"/>
          <a:ext cx="1407160" cy="657224"/>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414: Supplier Social Assessment 2016</a:t>
          </a:r>
        </a:p>
      </xdr:txBody>
    </xdr:sp>
    <xdr:clientData/>
  </xdr:twoCellAnchor>
  <xdr:twoCellAnchor>
    <xdr:from>
      <xdr:col>3</xdr:col>
      <xdr:colOff>0</xdr:colOff>
      <xdr:row>832</xdr:row>
      <xdr:rowOff>24765</xdr:rowOff>
    </xdr:from>
    <xdr:to>
      <xdr:col>3</xdr:col>
      <xdr:colOff>1407160</xdr:colOff>
      <xdr:row>834</xdr:row>
      <xdr:rowOff>139987</xdr:rowOff>
    </xdr:to>
    <xdr:sp macro="" textlink="">
      <xdr:nvSpPr>
        <xdr:cNvPr id="105" name="TextBox 104">
          <a:extLst>
            <a:ext uri="{FF2B5EF4-FFF2-40B4-BE49-F238E27FC236}">
              <a16:creationId xmlns:a16="http://schemas.microsoft.com/office/drawing/2014/main" id="{B0F25560-F8CE-412F-B7CC-986215320282}"/>
            </a:ext>
          </a:extLst>
        </xdr:cNvPr>
        <xdr:cNvSpPr txBox="1"/>
      </xdr:nvSpPr>
      <xdr:spPr>
        <a:xfrm>
          <a:off x="881944" y="197791987"/>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 Material Topics 2021</a:t>
          </a:r>
        </a:p>
      </xdr:txBody>
    </xdr:sp>
    <xdr:clientData/>
  </xdr:twoCellAnchor>
  <xdr:twoCellAnchor>
    <xdr:from>
      <xdr:col>3</xdr:col>
      <xdr:colOff>0</xdr:colOff>
      <xdr:row>837</xdr:row>
      <xdr:rowOff>258703</xdr:rowOff>
    </xdr:from>
    <xdr:to>
      <xdr:col>3</xdr:col>
      <xdr:colOff>1407160</xdr:colOff>
      <xdr:row>840</xdr:row>
      <xdr:rowOff>115221</xdr:rowOff>
    </xdr:to>
    <xdr:sp macro="" textlink="">
      <xdr:nvSpPr>
        <xdr:cNvPr id="106" name="TextBox 105">
          <a:extLst>
            <a:ext uri="{FF2B5EF4-FFF2-40B4-BE49-F238E27FC236}">
              <a16:creationId xmlns:a16="http://schemas.microsoft.com/office/drawing/2014/main" id="{0CCC541E-7DA2-4F45-AE17-E29BAC0B47B0}"/>
            </a:ext>
          </a:extLst>
        </xdr:cNvPr>
        <xdr:cNvSpPr txBox="1"/>
      </xdr:nvSpPr>
      <xdr:spPr>
        <a:xfrm>
          <a:off x="881944" y="198990184"/>
          <a:ext cx="1407160" cy="4680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415: Public Policy 2016</a:t>
          </a:r>
        </a:p>
      </xdr:txBody>
    </xdr:sp>
    <xdr:clientData/>
  </xdr:twoCellAnchor>
  <xdr:twoCellAnchor>
    <xdr:from>
      <xdr:col>3</xdr:col>
      <xdr:colOff>0</xdr:colOff>
      <xdr:row>842</xdr:row>
      <xdr:rowOff>30479</xdr:rowOff>
    </xdr:from>
    <xdr:to>
      <xdr:col>3</xdr:col>
      <xdr:colOff>1407160</xdr:colOff>
      <xdr:row>842</xdr:row>
      <xdr:rowOff>666750</xdr:rowOff>
    </xdr:to>
    <xdr:sp macro="" textlink="">
      <xdr:nvSpPr>
        <xdr:cNvPr id="107" name="TextBox 106">
          <a:extLst>
            <a:ext uri="{FF2B5EF4-FFF2-40B4-BE49-F238E27FC236}">
              <a16:creationId xmlns:a16="http://schemas.microsoft.com/office/drawing/2014/main" id="{E135C706-CA5D-4C03-9B8A-65DF4341B33C}"/>
            </a:ext>
          </a:extLst>
        </xdr:cNvPr>
        <xdr:cNvSpPr txBox="1"/>
      </xdr:nvSpPr>
      <xdr:spPr>
        <a:xfrm>
          <a:off x="885825" y="196178804"/>
          <a:ext cx="1407160" cy="63627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416: Customer Health and Safety 2016</a:t>
          </a:r>
        </a:p>
      </xdr:txBody>
    </xdr:sp>
    <xdr:clientData/>
  </xdr:twoCellAnchor>
  <xdr:twoCellAnchor>
    <xdr:from>
      <xdr:col>3</xdr:col>
      <xdr:colOff>0</xdr:colOff>
      <xdr:row>844</xdr:row>
      <xdr:rowOff>26670</xdr:rowOff>
    </xdr:from>
    <xdr:to>
      <xdr:col>3</xdr:col>
      <xdr:colOff>1407160</xdr:colOff>
      <xdr:row>844</xdr:row>
      <xdr:rowOff>491490</xdr:rowOff>
    </xdr:to>
    <xdr:sp macro="" textlink="">
      <xdr:nvSpPr>
        <xdr:cNvPr id="108" name="TextBox 107">
          <a:extLst>
            <a:ext uri="{FF2B5EF4-FFF2-40B4-BE49-F238E27FC236}">
              <a16:creationId xmlns:a16="http://schemas.microsoft.com/office/drawing/2014/main" id="{4B968256-0B28-44ED-9794-89A4E229514C}"/>
            </a:ext>
          </a:extLst>
        </xdr:cNvPr>
        <xdr:cNvSpPr txBox="1"/>
      </xdr:nvSpPr>
      <xdr:spPr>
        <a:xfrm>
          <a:off x="885825" y="197032245"/>
          <a:ext cx="1407160" cy="46482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415: Public Policy 2016</a:t>
          </a:r>
        </a:p>
      </xdr:txBody>
    </xdr:sp>
    <xdr:clientData/>
  </xdr:twoCellAnchor>
  <xdr:twoCellAnchor>
    <xdr:from>
      <xdr:col>3</xdr:col>
      <xdr:colOff>0</xdr:colOff>
      <xdr:row>846</xdr:row>
      <xdr:rowOff>26671</xdr:rowOff>
    </xdr:from>
    <xdr:to>
      <xdr:col>3</xdr:col>
      <xdr:colOff>1407160</xdr:colOff>
      <xdr:row>846</xdr:row>
      <xdr:rowOff>483871</xdr:rowOff>
    </xdr:to>
    <xdr:sp macro="" textlink="">
      <xdr:nvSpPr>
        <xdr:cNvPr id="109" name="TextBox 108">
          <a:extLst>
            <a:ext uri="{FF2B5EF4-FFF2-40B4-BE49-F238E27FC236}">
              <a16:creationId xmlns:a16="http://schemas.microsoft.com/office/drawing/2014/main" id="{A40DD3D3-96CF-413A-9E97-47B245E09F3A}"/>
            </a:ext>
          </a:extLst>
        </xdr:cNvPr>
        <xdr:cNvSpPr txBox="1"/>
      </xdr:nvSpPr>
      <xdr:spPr>
        <a:xfrm>
          <a:off x="885825" y="197775196"/>
          <a:ext cx="1407160" cy="45720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418: Customer Privacy 2016</a:t>
          </a:r>
        </a:p>
      </xdr:txBody>
    </xdr:sp>
    <xdr:clientData/>
  </xdr:twoCellAnchor>
  <xdr:twoCellAnchor>
    <xdr:from>
      <xdr:col>0</xdr:col>
      <xdr:colOff>260033</xdr:colOff>
      <xdr:row>2</xdr:row>
      <xdr:rowOff>390843</xdr:rowOff>
    </xdr:from>
    <xdr:to>
      <xdr:col>2</xdr:col>
      <xdr:colOff>286138</xdr:colOff>
      <xdr:row>8</xdr:row>
      <xdr:rowOff>504850</xdr:rowOff>
    </xdr:to>
    <xdr:grpSp>
      <xdr:nvGrpSpPr>
        <xdr:cNvPr id="154" name="Group 153">
          <a:extLst>
            <a:ext uri="{FF2B5EF4-FFF2-40B4-BE49-F238E27FC236}">
              <a16:creationId xmlns:a16="http://schemas.microsoft.com/office/drawing/2014/main" id="{FD38EE0A-D641-FECE-772E-1564D1D3A75D}"/>
            </a:ext>
          </a:extLst>
        </xdr:cNvPr>
        <xdr:cNvGrpSpPr/>
      </xdr:nvGrpSpPr>
      <xdr:grpSpPr>
        <a:xfrm>
          <a:off x="260033" y="721043"/>
          <a:ext cx="1150055" cy="1491957"/>
          <a:chOff x="277813" y="825500"/>
          <a:chExt cx="1194823" cy="1522755"/>
        </a:xfrm>
      </xdr:grpSpPr>
      <xdr:sp macro="" textlink="">
        <xdr:nvSpPr>
          <xdr:cNvPr id="116" name="TextBox 115">
            <a:extLst>
              <a:ext uri="{FF2B5EF4-FFF2-40B4-BE49-F238E27FC236}">
                <a16:creationId xmlns:a16="http://schemas.microsoft.com/office/drawing/2014/main" id="{E80A85B9-37D0-434F-BC45-347D594737CD}"/>
              </a:ext>
            </a:extLst>
          </xdr:cNvPr>
          <xdr:cNvSpPr txBox="1"/>
        </xdr:nvSpPr>
        <xdr:spPr>
          <a:xfrm>
            <a:off x="356870" y="1017905"/>
            <a:ext cx="879546" cy="268841"/>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17" name="Rectangle: Rounded Corners 21">
            <a:extLst>
              <a:ext uri="{FF2B5EF4-FFF2-40B4-BE49-F238E27FC236}">
                <a16:creationId xmlns:a16="http://schemas.microsoft.com/office/drawing/2014/main" id="{00C79F39-29B9-4A5C-AC62-6C79030C493B}"/>
              </a:ext>
            </a:extLst>
          </xdr:cNvPr>
          <xdr:cNvSpPr/>
        </xdr:nvSpPr>
        <xdr:spPr>
          <a:xfrm>
            <a:off x="277813" y="1017731"/>
            <a:ext cx="1194823" cy="1330524"/>
          </a:xfrm>
          <a:custGeom>
            <a:avLst/>
            <a:gdLst>
              <a:gd name="connsiteX0" fmla="*/ 0 w 1443990"/>
              <a:gd name="connsiteY0" fmla="*/ 240670 h 2249806"/>
              <a:gd name="connsiteX1" fmla="*/ 240670 w 1443990"/>
              <a:gd name="connsiteY1" fmla="*/ 0 h 2249806"/>
              <a:gd name="connsiteX2" fmla="*/ 1203320 w 1443990"/>
              <a:gd name="connsiteY2" fmla="*/ 0 h 2249806"/>
              <a:gd name="connsiteX3" fmla="*/ 1443990 w 1443990"/>
              <a:gd name="connsiteY3" fmla="*/ 240670 h 2249806"/>
              <a:gd name="connsiteX4" fmla="*/ 1443990 w 1443990"/>
              <a:gd name="connsiteY4" fmla="*/ 2009136 h 2249806"/>
              <a:gd name="connsiteX5" fmla="*/ 1203320 w 1443990"/>
              <a:gd name="connsiteY5" fmla="*/ 2249806 h 2249806"/>
              <a:gd name="connsiteX6" fmla="*/ 240670 w 1443990"/>
              <a:gd name="connsiteY6" fmla="*/ 2249806 h 2249806"/>
              <a:gd name="connsiteX7" fmla="*/ 0 w 1443990"/>
              <a:gd name="connsiteY7" fmla="*/ 2009136 h 2249806"/>
              <a:gd name="connsiteX8" fmla="*/ 0 w 1443990"/>
              <a:gd name="connsiteY8" fmla="*/ 24067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240670 w 1443990"/>
              <a:gd name="connsiteY7" fmla="*/ 0 h 2249806"/>
              <a:gd name="connsiteX8" fmla="*/ 1294760 w 1443990"/>
              <a:gd name="connsiteY8"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1294760 w 1443990"/>
              <a:gd name="connsiteY7"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0" fmla="*/ 1443990 w 1443990"/>
              <a:gd name="connsiteY0" fmla="*/ 0 h 2009136"/>
              <a:gd name="connsiteX1" fmla="*/ 1443990 w 1443990"/>
              <a:gd name="connsiteY1" fmla="*/ 1768466 h 2009136"/>
              <a:gd name="connsiteX2" fmla="*/ 1203320 w 1443990"/>
              <a:gd name="connsiteY2" fmla="*/ 2009136 h 2009136"/>
              <a:gd name="connsiteX3" fmla="*/ 240670 w 1443990"/>
              <a:gd name="connsiteY3" fmla="*/ 2009136 h 2009136"/>
              <a:gd name="connsiteX4" fmla="*/ 0 w 1443990"/>
              <a:gd name="connsiteY4" fmla="*/ 1768466 h 2009136"/>
              <a:gd name="connsiteX5" fmla="*/ 0 w 1443990"/>
              <a:gd name="connsiteY5" fmla="*/ 0 h 200913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443990" h="2009136">
                <a:moveTo>
                  <a:pt x="1443990" y="0"/>
                </a:moveTo>
                <a:lnTo>
                  <a:pt x="1443990" y="1768466"/>
                </a:lnTo>
                <a:cubicBezTo>
                  <a:pt x="1443990" y="1901384"/>
                  <a:pt x="1336238" y="2009136"/>
                  <a:pt x="1203320" y="2009136"/>
                </a:cubicBezTo>
                <a:lnTo>
                  <a:pt x="240670" y="2009136"/>
                </a:lnTo>
                <a:cubicBezTo>
                  <a:pt x="107752" y="2009136"/>
                  <a:pt x="0" y="1901384"/>
                  <a:pt x="0" y="1768466"/>
                </a:cubicBezTo>
                <a:lnTo>
                  <a:pt x="0" y="0"/>
                </a:lnTo>
              </a:path>
            </a:pathLst>
          </a:cu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sp macro="" textlink="">
        <xdr:nvSpPr>
          <xdr:cNvPr id="118" name="TextBox 117">
            <a:extLst>
              <a:ext uri="{FF2B5EF4-FFF2-40B4-BE49-F238E27FC236}">
                <a16:creationId xmlns:a16="http://schemas.microsoft.com/office/drawing/2014/main" id="{038367AF-078D-4D56-A22F-D7F3222C9173}"/>
              </a:ext>
            </a:extLst>
          </xdr:cNvPr>
          <xdr:cNvSpPr txBox="1"/>
        </xdr:nvSpPr>
        <xdr:spPr>
          <a:xfrm>
            <a:off x="283528" y="825500"/>
            <a:ext cx="1189108" cy="269652"/>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19" name="TextBox 118">
            <a:hlinkClick xmlns:r="http://schemas.openxmlformats.org/officeDocument/2006/relationships" r:id="rId10"/>
            <a:extLst>
              <a:ext uri="{FF2B5EF4-FFF2-40B4-BE49-F238E27FC236}">
                <a16:creationId xmlns:a16="http://schemas.microsoft.com/office/drawing/2014/main" id="{3385BA91-29EC-41DE-923C-346A14B40B22}"/>
              </a:ext>
            </a:extLst>
          </xdr:cNvPr>
          <xdr:cNvSpPr txBox="1"/>
        </xdr:nvSpPr>
        <xdr:spPr>
          <a:xfrm>
            <a:off x="356395" y="1327703"/>
            <a:ext cx="1032615" cy="203978"/>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GRI content index</a:t>
            </a:r>
          </a:p>
        </xdr:txBody>
      </xdr:sp>
      <xdr:sp macro="" textlink="">
        <xdr:nvSpPr>
          <xdr:cNvPr id="120" name="TextBox 119">
            <a:hlinkClick xmlns:r="http://schemas.openxmlformats.org/officeDocument/2006/relationships" r:id="rId11"/>
            <a:extLst>
              <a:ext uri="{FF2B5EF4-FFF2-40B4-BE49-F238E27FC236}">
                <a16:creationId xmlns:a16="http://schemas.microsoft.com/office/drawing/2014/main" id="{9B090D8F-B7A4-4818-B133-9D278D578F7E}"/>
              </a:ext>
            </a:extLst>
          </xdr:cNvPr>
          <xdr:cNvSpPr txBox="1"/>
        </xdr:nvSpPr>
        <xdr:spPr>
          <a:xfrm>
            <a:off x="362109" y="1566923"/>
            <a:ext cx="1032615" cy="18887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SERF index</a:t>
            </a:r>
          </a:p>
        </xdr:txBody>
      </xdr:sp>
      <xdr:sp macro="" textlink="">
        <xdr:nvSpPr>
          <xdr:cNvPr id="121" name="TextBox 120">
            <a:hlinkClick xmlns:r="http://schemas.openxmlformats.org/officeDocument/2006/relationships" r:id="rId12"/>
            <a:extLst>
              <a:ext uri="{FF2B5EF4-FFF2-40B4-BE49-F238E27FC236}">
                <a16:creationId xmlns:a16="http://schemas.microsoft.com/office/drawing/2014/main" id="{72A96024-12DA-4DF9-B562-E40F0AEF78A1}"/>
              </a:ext>
            </a:extLst>
          </xdr:cNvPr>
          <xdr:cNvSpPr txBox="1"/>
        </xdr:nvSpPr>
        <xdr:spPr>
          <a:xfrm>
            <a:off x="362109" y="1792948"/>
            <a:ext cx="1032615" cy="20955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ICMM</a:t>
            </a:r>
          </a:p>
        </xdr:txBody>
      </xdr:sp>
      <xdr:sp macro="" textlink="">
        <xdr:nvSpPr>
          <xdr:cNvPr id="122" name="TextBox 121">
            <a:hlinkClick xmlns:r="http://schemas.openxmlformats.org/officeDocument/2006/relationships" r:id="rId13"/>
            <a:extLst>
              <a:ext uri="{FF2B5EF4-FFF2-40B4-BE49-F238E27FC236}">
                <a16:creationId xmlns:a16="http://schemas.microsoft.com/office/drawing/2014/main" id="{37D27247-3BAF-4E7F-8C8F-0FD0291DFDBC}"/>
              </a:ext>
            </a:extLst>
          </xdr:cNvPr>
          <xdr:cNvSpPr txBox="1"/>
        </xdr:nvSpPr>
        <xdr:spPr>
          <a:xfrm>
            <a:off x="362403" y="2043455"/>
            <a:ext cx="1032615" cy="21526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WGC</a:t>
            </a:r>
          </a:p>
        </xdr:txBody>
      </xdr:sp>
    </xdr:grpSp>
    <xdr:clientData/>
  </xdr:twoCellAnchor>
  <xdr:twoCellAnchor>
    <xdr:from>
      <xdr:col>3</xdr:col>
      <xdr:colOff>0</xdr:colOff>
      <xdr:row>440</xdr:row>
      <xdr:rowOff>1</xdr:rowOff>
    </xdr:from>
    <xdr:to>
      <xdr:col>3</xdr:col>
      <xdr:colOff>1407160</xdr:colOff>
      <xdr:row>441</xdr:row>
      <xdr:rowOff>152401</xdr:rowOff>
    </xdr:to>
    <xdr:sp macro="" textlink="">
      <xdr:nvSpPr>
        <xdr:cNvPr id="25" name="TextBox 58">
          <a:extLst>
            <a:ext uri="{FF2B5EF4-FFF2-40B4-BE49-F238E27FC236}">
              <a16:creationId xmlns:a16="http://schemas.microsoft.com/office/drawing/2014/main" id="{A611D5FF-77D2-4151-9842-5465EBC7AB4A}"/>
            </a:ext>
            <a:ext uri="{147F2762-F138-4A5C-976F-8EAC2B608ADB}">
              <a16:predDERef xmlns:a16="http://schemas.microsoft.com/office/drawing/2014/main" pred="{4E1634D2-AD84-493D-A2F5-A64EFC85136F}"/>
            </a:ext>
          </a:extLst>
        </xdr:cNvPr>
        <xdr:cNvSpPr txBox="1"/>
      </xdr:nvSpPr>
      <xdr:spPr>
        <a:xfrm>
          <a:off x="1685925" y="112004476"/>
          <a:ext cx="1407160" cy="3143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302: Energy 2016</a:t>
          </a:r>
        </a:p>
      </xdr:txBody>
    </xdr:sp>
    <xdr:clientData/>
  </xdr:twoCellAnchor>
  <xdr:twoCellAnchor>
    <xdr:from>
      <xdr:col>1</xdr:col>
      <xdr:colOff>0</xdr:colOff>
      <xdr:row>0</xdr:row>
      <xdr:rowOff>125730</xdr:rowOff>
    </xdr:from>
    <xdr:to>
      <xdr:col>5</xdr:col>
      <xdr:colOff>941509</xdr:colOff>
      <xdr:row>2</xdr:row>
      <xdr:rowOff>140335</xdr:rowOff>
    </xdr:to>
    <xdr:grpSp>
      <xdr:nvGrpSpPr>
        <xdr:cNvPr id="38" name="Group 37">
          <a:extLst>
            <a:ext uri="{FF2B5EF4-FFF2-40B4-BE49-F238E27FC236}">
              <a16:creationId xmlns:a16="http://schemas.microsoft.com/office/drawing/2014/main" id="{C35549F9-AE5A-569B-F3A8-AC543AE9787D}"/>
            </a:ext>
          </a:extLst>
        </xdr:cNvPr>
        <xdr:cNvGrpSpPr/>
      </xdr:nvGrpSpPr>
      <xdr:grpSpPr>
        <a:xfrm>
          <a:off x="266700" y="125730"/>
          <a:ext cx="4967409" cy="344805"/>
          <a:chOff x="276225" y="125730"/>
          <a:chExt cx="5084884" cy="357505"/>
        </a:xfrm>
      </xdr:grpSpPr>
      <xdr:grpSp>
        <xdr:nvGrpSpPr>
          <xdr:cNvPr id="26" name="Group 25">
            <a:hlinkClick xmlns:r="http://schemas.openxmlformats.org/officeDocument/2006/relationships" r:id="rId14"/>
            <a:extLst>
              <a:ext uri="{FF2B5EF4-FFF2-40B4-BE49-F238E27FC236}">
                <a16:creationId xmlns:a16="http://schemas.microsoft.com/office/drawing/2014/main" id="{1223B6BC-42DE-4865-B593-B12CEA691433}"/>
              </a:ext>
            </a:extLst>
          </xdr:cNvPr>
          <xdr:cNvGrpSpPr/>
        </xdr:nvGrpSpPr>
        <xdr:grpSpPr>
          <a:xfrm>
            <a:off x="330582" y="132378"/>
            <a:ext cx="286436" cy="289039"/>
            <a:chOff x="795232" y="4916382"/>
            <a:chExt cx="433668" cy="440266"/>
          </a:xfrm>
        </xdr:grpSpPr>
        <xdr:pic>
          <xdr:nvPicPr>
            <xdr:cNvPr id="27" name="Graphic 26" descr="Home outline">
              <a:extLst>
                <a:ext uri="{FF2B5EF4-FFF2-40B4-BE49-F238E27FC236}">
                  <a16:creationId xmlns:a16="http://schemas.microsoft.com/office/drawing/2014/main" id="{D5117F44-5686-132A-0078-8BEA821A0B7D}"/>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807042" y="4916382"/>
              <a:ext cx="418302" cy="401762"/>
            </a:xfrm>
            <a:prstGeom prst="rect">
              <a:avLst/>
            </a:prstGeom>
          </xdr:spPr>
        </xdr:pic>
        <xdr:sp macro="" textlink="">
          <xdr:nvSpPr>
            <xdr:cNvPr id="28" name="Oval 27">
              <a:extLst>
                <a:ext uri="{FF2B5EF4-FFF2-40B4-BE49-F238E27FC236}">
                  <a16:creationId xmlns:a16="http://schemas.microsoft.com/office/drawing/2014/main" id="{311A9B40-C2F2-2981-0243-A8605B5054A5}"/>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30" name="Flowchart: Terminator 29">
            <a:hlinkClick xmlns:r="http://schemas.openxmlformats.org/officeDocument/2006/relationships" r:id="rId17"/>
            <a:extLst>
              <a:ext uri="{FF2B5EF4-FFF2-40B4-BE49-F238E27FC236}">
                <a16:creationId xmlns:a16="http://schemas.microsoft.com/office/drawing/2014/main" id="{8FD89548-9E8C-4DF1-86D0-7D4CA35B357E}"/>
              </a:ext>
            </a:extLst>
          </xdr:cNvPr>
          <xdr:cNvSpPr/>
        </xdr:nvSpPr>
        <xdr:spPr>
          <a:xfrm>
            <a:off x="715165" y="168518"/>
            <a:ext cx="852711" cy="262406"/>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31" name="Flowchart: Terminator 30">
            <a:hlinkClick xmlns:r="http://schemas.openxmlformats.org/officeDocument/2006/relationships" r:id="rId18"/>
            <a:extLst>
              <a:ext uri="{FF2B5EF4-FFF2-40B4-BE49-F238E27FC236}">
                <a16:creationId xmlns:a16="http://schemas.microsoft.com/office/drawing/2014/main" id="{F8470B86-6F4F-4316-A3AF-E6C12DA18576}"/>
              </a:ext>
            </a:extLst>
          </xdr:cNvPr>
          <xdr:cNvSpPr/>
        </xdr:nvSpPr>
        <xdr:spPr>
          <a:xfrm>
            <a:off x="1606017" y="183735"/>
            <a:ext cx="886998" cy="2605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endParaRPr lang="en-ZA" sz="1100" kern="1200"/>
          </a:p>
        </xdr:txBody>
      </xdr:sp>
      <xdr:sp macro="" textlink="">
        <xdr:nvSpPr>
          <xdr:cNvPr id="32" name="Flowchart: Terminator 31">
            <a:hlinkClick xmlns:r="http://schemas.openxmlformats.org/officeDocument/2006/relationships" r:id="rId19"/>
            <a:extLst>
              <a:ext uri="{FF2B5EF4-FFF2-40B4-BE49-F238E27FC236}">
                <a16:creationId xmlns:a16="http://schemas.microsoft.com/office/drawing/2014/main" id="{659BAB65-82FE-4AFA-B294-5CD4C5BF1DC5}"/>
              </a:ext>
            </a:extLst>
          </xdr:cNvPr>
          <xdr:cNvSpPr/>
        </xdr:nvSpPr>
        <xdr:spPr>
          <a:xfrm>
            <a:off x="2515928" y="179938"/>
            <a:ext cx="902236" cy="25098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35" name="Flowchart: Terminator 34">
            <a:hlinkClick xmlns:r="http://schemas.openxmlformats.org/officeDocument/2006/relationships" r:id="rId20"/>
            <a:extLst>
              <a:ext uri="{FF2B5EF4-FFF2-40B4-BE49-F238E27FC236}">
                <a16:creationId xmlns:a16="http://schemas.microsoft.com/office/drawing/2014/main" id="{2BDBA626-AC5C-4CC9-828D-22916D13BC86}"/>
              </a:ext>
            </a:extLst>
          </xdr:cNvPr>
          <xdr:cNvSpPr/>
        </xdr:nvSpPr>
        <xdr:spPr>
          <a:xfrm>
            <a:off x="3446782" y="184702"/>
            <a:ext cx="871771" cy="24527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6" name="Flowchart: Terminator 35">
            <a:hlinkClick xmlns:r="http://schemas.openxmlformats.org/officeDocument/2006/relationships" r:id="rId21"/>
            <a:extLst>
              <a:ext uri="{FF2B5EF4-FFF2-40B4-BE49-F238E27FC236}">
                <a16:creationId xmlns:a16="http://schemas.microsoft.com/office/drawing/2014/main" id="{AB4217B1-AA00-4D90-9F4E-4655B08BCD5E}"/>
              </a:ext>
            </a:extLst>
          </xdr:cNvPr>
          <xdr:cNvSpPr/>
        </xdr:nvSpPr>
        <xdr:spPr>
          <a:xfrm>
            <a:off x="4381464" y="179945"/>
            <a:ext cx="895606" cy="25099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7" name="Rectangle: Rounded Corners 36">
            <a:extLst>
              <a:ext uri="{FF2B5EF4-FFF2-40B4-BE49-F238E27FC236}">
                <a16:creationId xmlns:a16="http://schemas.microsoft.com/office/drawing/2014/main" id="{ADEE4798-976B-492A-9ED9-60EAA835D6B9}"/>
              </a:ext>
            </a:extLst>
          </xdr:cNvPr>
          <xdr:cNvSpPr/>
        </xdr:nvSpPr>
        <xdr:spPr>
          <a:xfrm>
            <a:off x="276225" y="125730"/>
            <a:ext cx="5084884" cy="35750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6</xdr:col>
      <xdr:colOff>170947</xdr:colOff>
      <xdr:row>17</xdr:row>
      <xdr:rowOff>284409</xdr:rowOff>
    </xdr:from>
    <xdr:to>
      <xdr:col>13</xdr:col>
      <xdr:colOff>212</xdr:colOff>
      <xdr:row>17</xdr:row>
      <xdr:rowOff>526818</xdr:rowOff>
    </xdr:to>
    <xdr:sp macro="" textlink="">
      <xdr:nvSpPr>
        <xdr:cNvPr id="112" name="Freeform: Shape 38">
          <a:extLst>
            <a:ext uri="{FF2B5EF4-FFF2-40B4-BE49-F238E27FC236}">
              <a16:creationId xmlns:a16="http://schemas.microsoft.com/office/drawing/2014/main" id="{E6AB415C-F31D-4B06-8A1B-70B22D84F2FB}"/>
            </a:ext>
            <a:ext uri="{147F2762-F138-4A5C-976F-8EAC2B608ADB}">
              <a16:predDERef xmlns:a16="http://schemas.microsoft.com/office/drawing/2014/main" pred="{C35549F9-AE5A-569B-F3A8-AC543AE9787D}"/>
            </a:ext>
          </a:extLst>
        </xdr:cNvPr>
        <xdr:cNvSpPr/>
      </xdr:nvSpPr>
      <xdr:spPr>
        <a:xfrm rot="10800527" flipV="1">
          <a:off x="6743197" y="4596636"/>
          <a:ext cx="5985879" cy="242409"/>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rtlCol="0" anchor="t"/>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n-ZA" sz="1100" kern="1200"/>
        </a:p>
      </xdr:txBody>
    </xdr:sp>
    <xdr:clientData/>
  </xdr:twoCellAnchor>
  <xdr:twoCellAnchor editAs="oneCell">
    <xdr:from>
      <xdr:col>6</xdr:col>
      <xdr:colOff>19050</xdr:colOff>
      <xdr:row>19</xdr:row>
      <xdr:rowOff>19050</xdr:rowOff>
    </xdr:from>
    <xdr:to>
      <xdr:col>6</xdr:col>
      <xdr:colOff>123190</xdr:colOff>
      <xdr:row>19</xdr:row>
      <xdr:rowOff>161290</xdr:rowOff>
    </xdr:to>
    <xdr:pic>
      <xdr:nvPicPr>
        <xdr:cNvPr id="905" name="Picture 39">
          <a:extLst>
            <a:ext uri="{FF2B5EF4-FFF2-40B4-BE49-F238E27FC236}">
              <a16:creationId xmlns:a16="http://schemas.microsoft.com/office/drawing/2014/main" id="{58889624-CEF3-A596-4CA4-82EC932E82BF}"/>
            </a:ext>
            <a:ext uri="{147F2762-F138-4A5C-976F-8EAC2B608ADB}">
              <a16:predDERef xmlns:a16="http://schemas.microsoft.com/office/drawing/2014/main" pred="{E6AB415C-F31D-4B06-8A1B-70B22D84F2FB}"/>
            </a:ext>
          </a:extLst>
        </xdr:cNvPr>
        <xdr:cNvPicPr>
          <a:picLocks noChangeAspect="1"/>
        </xdr:cNvPicPr>
      </xdr:nvPicPr>
      <xdr:blipFill>
        <a:blip xmlns:r="http://schemas.openxmlformats.org/officeDocument/2006/relationships" r:embed="rId22"/>
        <a:stretch>
          <a:fillRect/>
        </a:stretch>
      </xdr:blipFill>
      <xdr:spPr>
        <a:xfrm>
          <a:off x="6391275" y="5038725"/>
          <a:ext cx="114300" cy="142875"/>
        </a:xfrm>
        <a:prstGeom prst="rect">
          <a:avLst/>
        </a:prstGeom>
      </xdr:spPr>
    </xdr:pic>
    <xdr:clientData/>
  </xdr:twoCellAnchor>
  <xdr:twoCellAnchor editAs="oneCell">
    <xdr:from>
      <xdr:col>2</xdr:col>
      <xdr:colOff>419100</xdr:colOff>
      <xdr:row>11</xdr:row>
      <xdr:rowOff>19050</xdr:rowOff>
    </xdr:from>
    <xdr:to>
      <xdr:col>2</xdr:col>
      <xdr:colOff>552450</xdr:colOff>
      <xdr:row>11</xdr:row>
      <xdr:rowOff>161290</xdr:rowOff>
    </xdr:to>
    <xdr:pic>
      <xdr:nvPicPr>
        <xdr:cNvPr id="172" name="Picture 109">
          <a:extLst>
            <a:ext uri="{FF2B5EF4-FFF2-40B4-BE49-F238E27FC236}">
              <a16:creationId xmlns:a16="http://schemas.microsoft.com/office/drawing/2014/main" id="{5C99B21D-EA24-4FBF-BDF4-F2C6D9B8D6DC}"/>
            </a:ext>
            <a:ext uri="{147F2762-F138-4A5C-976F-8EAC2B608ADB}">
              <a16:predDERef xmlns:a16="http://schemas.microsoft.com/office/drawing/2014/main" pred="{58889624-CEF3-A596-4CA4-82EC932E82BF}"/>
            </a:ext>
          </a:extLst>
        </xdr:cNvPr>
        <xdr:cNvPicPr>
          <a:picLocks noChangeAspect="1"/>
        </xdr:cNvPicPr>
      </xdr:nvPicPr>
      <xdr:blipFill>
        <a:blip xmlns:r="http://schemas.openxmlformats.org/officeDocument/2006/relationships" r:embed="rId22"/>
        <a:stretch>
          <a:fillRect/>
        </a:stretch>
      </xdr:blipFill>
      <xdr:spPr>
        <a:xfrm>
          <a:off x="1543050" y="2733675"/>
          <a:ext cx="133350" cy="152400"/>
        </a:xfrm>
        <a:prstGeom prst="rect">
          <a:avLst/>
        </a:prstGeom>
      </xdr:spPr>
    </xdr:pic>
    <xdr:clientData/>
  </xdr:twoCellAnchor>
  <xdr:twoCellAnchor editAs="oneCell">
    <xdr:from>
      <xdr:col>2</xdr:col>
      <xdr:colOff>419100</xdr:colOff>
      <xdr:row>11</xdr:row>
      <xdr:rowOff>19050</xdr:rowOff>
    </xdr:from>
    <xdr:to>
      <xdr:col>2</xdr:col>
      <xdr:colOff>552450</xdr:colOff>
      <xdr:row>11</xdr:row>
      <xdr:rowOff>161290</xdr:rowOff>
    </xdr:to>
    <xdr:pic>
      <xdr:nvPicPr>
        <xdr:cNvPr id="181" name="Picture 110">
          <a:extLst>
            <a:ext uri="{FF2B5EF4-FFF2-40B4-BE49-F238E27FC236}">
              <a16:creationId xmlns:a16="http://schemas.microsoft.com/office/drawing/2014/main" id="{7C8DC4E9-29A5-4F89-A14D-543E0F5F5B93}"/>
            </a:ext>
            <a:ext uri="{147F2762-F138-4A5C-976F-8EAC2B608ADB}">
              <a16:predDERef xmlns:a16="http://schemas.microsoft.com/office/drawing/2014/main" pred="{5C99B21D-EA24-4FBF-BDF4-F2C6D9B8D6DC}"/>
            </a:ext>
          </a:extLst>
        </xdr:cNvPr>
        <xdr:cNvPicPr>
          <a:picLocks noChangeAspect="1"/>
        </xdr:cNvPicPr>
      </xdr:nvPicPr>
      <xdr:blipFill>
        <a:blip xmlns:r="http://schemas.openxmlformats.org/officeDocument/2006/relationships" r:embed="rId22"/>
        <a:stretch>
          <a:fillRect/>
        </a:stretch>
      </xdr:blipFill>
      <xdr:spPr>
        <a:xfrm>
          <a:off x="1543050" y="2733675"/>
          <a:ext cx="133350" cy="152400"/>
        </a:xfrm>
        <a:prstGeom prst="rect">
          <a:avLst/>
        </a:prstGeom>
      </xdr:spPr>
    </xdr:pic>
    <xdr:clientData/>
  </xdr:twoCellAnchor>
  <xdr:twoCellAnchor editAs="oneCell">
    <xdr:from>
      <xdr:col>2</xdr:col>
      <xdr:colOff>419100</xdr:colOff>
      <xdr:row>12</xdr:row>
      <xdr:rowOff>28575</xdr:rowOff>
    </xdr:from>
    <xdr:to>
      <xdr:col>2</xdr:col>
      <xdr:colOff>542290</xdr:colOff>
      <xdr:row>12</xdr:row>
      <xdr:rowOff>169545</xdr:rowOff>
    </xdr:to>
    <xdr:pic>
      <xdr:nvPicPr>
        <xdr:cNvPr id="203" name="Picture 111">
          <a:extLst>
            <a:ext uri="{FF2B5EF4-FFF2-40B4-BE49-F238E27FC236}">
              <a16:creationId xmlns:a16="http://schemas.microsoft.com/office/drawing/2014/main" id="{6B19F3F4-E858-41DA-9A7C-BBD343BC9772}"/>
            </a:ext>
            <a:ext uri="{147F2762-F138-4A5C-976F-8EAC2B608ADB}">
              <a16:predDERef xmlns:a16="http://schemas.microsoft.com/office/drawing/2014/main" pred="{7C8DC4E9-29A5-4F89-A14D-543E0F5F5B93}"/>
            </a:ext>
          </a:extLst>
        </xdr:cNvPr>
        <xdr:cNvPicPr>
          <a:picLocks noChangeAspect="1"/>
        </xdr:cNvPicPr>
      </xdr:nvPicPr>
      <xdr:blipFill>
        <a:blip xmlns:r="http://schemas.openxmlformats.org/officeDocument/2006/relationships" r:embed="rId22"/>
        <a:stretch>
          <a:fillRect/>
        </a:stretch>
      </xdr:blipFill>
      <xdr:spPr>
        <a:xfrm>
          <a:off x="1543050" y="2943225"/>
          <a:ext cx="133350" cy="152400"/>
        </a:xfrm>
        <a:prstGeom prst="rect">
          <a:avLst/>
        </a:prstGeom>
      </xdr:spPr>
    </xdr:pic>
    <xdr:clientData/>
  </xdr:twoCellAnchor>
  <xdr:twoCellAnchor editAs="oneCell">
    <xdr:from>
      <xdr:col>2</xdr:col>
      <xdr:colOff>409575</xdr:colOff>
      <xdr:row>13</xdr:row>
      <xdr:rowOff>38100</xdr:rowOff>
    </xdr:from>
    <xdr:to>
      <xdr:col>2</xdr:col>
      <xdr:colOff>542290</xdr:colOff>
      <xdr:row>13</xdr:row>
      <xdr:rowOff>190500</xdr:rowOff>
    </xdr:to>
    <xdr:pic>
      <xdr:nvPicPr>
        <xdr:cNvPr id="202" name="Picture 112">
          <a:extLst>
            <a:ext uri="{FF2B5EF4-FFF2-40B4-BE49-F238E27FC236}">
              <a16:creationId xmlns:a16="http://schemas.microsoft.com/office/drawing/2014/main" id="{8621C9A4-25FE-44BA-8397-2670B915A135}"/>
            </a:ext>
            <a:ext uri="{147F2762-F138-4A5C-976F-8EAC2B608ADB}">
              <a16:predDERef xmlns:a16="http://schemas.microsoft.com/office/drawing/2014/main" pred="{6B19F3F4-E858-41DA-9A7C-BBD343BC9772}"/>
            </a:ext>
          </a:extLst>
        </xdr:cNvPr>
        <xdr:cNvPicPr>
          <a:picLocks noChangeAspect="1"/>
        </xdr:cNvPicPr>
      </xdr:nvPicPr>
      <xdr:blipFill>
        <a:blip xmlns:r="http://schemas.openxmlformats.org/officeDocument/2006/relationships" r:embed="rId22"/>
        <a:stretch>
          <a:fillRect/>
        </a:stretch>
      </xdr:blipFill>
      <xdr:spPr>
        <a:xfrm>
          <a:off x="1533525" y="3352800"/>
          <a:ext cx="133350" cy="152400"/>
        </a:xfrm>
        <a:prstGeom prst="rect">
          <a:avLst/>
        </a:prstGeom>
      </xdr:spPr>
    </xdr:pic>
    <xdr:clientData/>
  </xdr:twoCellAnchor>
  <xdr:twoCellAnchor editAs="oneCell">
    <xdr:from>
      <xdr:col>2</xdr:col>
      <xdr:colOff>409575</xdr:colOff>
      <xdr:row>14</xdr:row>
      <xdr:rowOff>38100</xdr:rowOff>
    </xdr:from>
    <xdr:to>
      <xdr:col>2</xdr:col>
      <xdr:colOff>542290</xdr:colOff>
      <xdr:row>14</xdr:row>
      <xdr:rowOff>190500</xdr:rowOff>
    </xdr:to>
    <xdr:pic>
      <xdr:nvPicPr>
        <xdr:cNvPr id="205" name="Picture 114">
          <a:extLst>
            <a:ext uri="{FF2B5EF4-FFF2-40B4-BE49-F238E27FC236}">
              <a16:creationId xmlns:a16="http://schemas.microsoft.com/office/drawing/2014/main" id="{6662B4ED-4BC9-4302-9B3F-43C50EC04C44}"/>
            </a:ext>
            <a:ext uri="{147F2762-F138-4A5C-976F-8EAC2B608ADB}">
              <a16:predDERef xmlns:a16="http://schemas.microsoft.com/office/drawing/2014/main" pred="{8621C9A4-25FE-44BA-8397-2670B915A135}"/>
            </a:ext>
          </a:extLst>
        </xdr:cNvPr>
        <xdr:cNvPicPr>
          <a:picLocks noChangeAspect="1"/>
        </xdr:cNvPicPr>
      </xdr:nvPicPr>
      <xdr:blipFill>
        <a:blip xmlns:r="http://schemas.openxmlformats.org/officeDocument/2006/relationships" r:embed="rId22"/>
        <a:stretch>
          <a:fillRect/>
        </a:stretch>
      </xdr:blipFill>
      <xdr:spPr>
        <a:xfrm>
          <a:off x="1533525" y="3667125"/>
          <a:ext cx="133350" cy="152400"/>
        </a:xfrm>
        <a:prstGeom prst="rect">
          <a:avLst/>
        </a:prstGeom>
      </xdr:spPr>
    </xdr:pic>
    <xdr:clientData/>
  </xdr:twoCellAnchor>
  <xdr:twoCellAnchor editAs="oneCell">
    <xdr:from>
      <xdr:col>2</xdr:col>
      <xdr:colOff>409575</xdr:colOff>
      <xdr:row>15</xdr:row>
      <xdr:rowOff>38100</xdr:rowOff>
    </xdr:from>
    <xdr:to>
      <xdr:col>2</xdr:col>
      <xdr:colOff>542290</xdr:colOff>
      <xdr:row>15</xdr:row>
      <xdr:rowOff>190500</xdr:rowOff>
    </xdr:to>
    <xdr:pic>
      <xdr:nvPicPr>
        <xdr:cNvPr id="200" name="Picture 122">
          <a:extLst>
            <a:ext uri="{FF2B5EF4-FFF2-40B4-BE49-F238E27FC236}">
              <a16:creationId xmlns:a16="http://schemas.microsoft.com/office/drawing/2014/main" id="{F9A9BEF4-C02B-46F0-A71E-AA109F10C8E5}"/>
            </a:ext>
            <a:ext uri="{147F2762-F138-4A5C-976F-8EAC2B608ADB}">
              <a16:predDERef xmlns:a16="http://schemas.microsoft.com/office/drawing/2014/main" pred="{6662B4ED-4BC9-4302-9B3F-43C50EC04C44}"/>
            </a:ext>
          </a:extLst>
        </xdr:cNvPr>
        <xdr:cNvPicPr>
          <a:picLocks noChangeAspect="1"/>
        </xdr:cNvPicPr>
      </xdr:nvPicPr>
      <xdr:blipFill>
        <a:blip xmlns:r="http://schemas.openxmlformats.org/officeDocument/2006/relationships" r:embed="rId22"/>
        <a:stretch>
          <a:fillRect/>
        </a:stretch>
      </xdr:blipFill>
      <xdr:spPr>
        <a:xfrm>
          <a:off x="1533525" y="3752850"/>
          <a:ext cx="133350" cy="152400"/>
        </a:xfrm>
        <a:prstGeom prst="rect">
          <a:avLst/>
        </a:prstGeom>
      </xdr:spPr>
    </xdr:pic>
    <xdr:clientData/>
  </xdr:twoCellAnchor>
  <xdr:twoCellAnchor editAs="oneCell">
    <xdr:from>
      <xdr:col>2</xdr:col>
      <xdr:colOff>409575</xdr:colOff>
      <xdr:row>13</xdr:row>
      <xdr:rowOff>0</xdr:rowOff>
    </xdr:from>
    <xdr:to>
      <xdr:col>2</xdr:col>
      <xdr:colOff>531495</xdr:colOff>
      <xdr:row>13</xdr:row>
      <xdr:rowOff>131445</xdr:rowOff>
    </xdr:to>
    <xdr:pic>
      <xdr:nvPicPr>
        <xdr:cNvPr id="906" name="Picture 123">
          <a:extLst>
            <a:ext uri="{FF2B5EF4-FFF2-40B4-BE49-F238E27FC236}">
              <a16:creationId xmlns:a16="http://schemas.microsoft.com/office/drawing/2014/main" id="{836EEA6C-E615-5E28-3B81-DDFB4B8DCB50}"/>
            </a:ext>
            <a:ext uri="{147F2762-F138-4A5C-976F-8EAC2B608ADB}">
              <a16:predDERef xmlns:a16="http://schemas.microsoft.com/office/drawing/2014/main" pred="{F9A9BEF4-C02B-46F0-A71E-AA109F10C8E5}"/>
            </a:ext>
          </a:extLst>
        </xdr:cNvPr>
        <xdr:cNvPicPr>
          <a:picLocks noChangeAspect="1"/>
        </xdr:cNvPicPr>
      </xdr:nvPicPr>
      <xdr:blipFill>
        <a:blip xmlns:r="http://schemas.openxmlformats.org/officeDocument/2006/relationships" r:embed="rId23"/>
        <a:stretch>
          <a:fillRect/>
        </a:stretch>
      </xdr:blipFill>
      <xdr:spPr>
        <a:xfrm>
          <a:off x="1533525" y="3238500"/>
          <a:ext cx="123825" cy="142875"/>
        </a:xfrm>
        <a:prstGeom prst="rect">
          <a:avLst/>
        </a:prstGeom>
      </xdr:spPr>
    </xdr:pic>
    <xdr:clientData/>
  </xdr:twoCellAnchor>
  <xdr:twoCellAnchor editAs="oneCell">
    <xdr:from>
      <xdr:col>6</xdr:col>
      <xdr:colOff>34636</xdr:colOff>
      <xdr:row>20</xdr:row>
      <xdr:rowOff>268432</xdr:rowOff>
    </xdr:from>
    <xdr:to>
      <xdr:col>6</xdr:col>
      <xdr:colOff>145761</xdr:colOff>
      <xdr:row>20</xdr:row>
      <xdr:rowOff>399877</xdr:rowOff>
    </xdr:to>
    <xdr:pic>
      <xdr:nvPicPr>
        <xdr:cNvPr id="113" name="Picture 39">
          <a:extLst>
            <a:ext uri="{FF2B5EF4-FFF2-40B4-BE49-F238E27FC236}">
              <a16:creationId xmlns:a16="http://schemas.microsoft.com/office/drawing/2014/main" id="{56D0BAE3-BC35-4962-A100-499D1BBCCE14}"/>
            </a:ext>
            <a:ext uri="{147F2762-F138-4A5C-976F-8EAC2B608ADB}">
              <a16:predDERef xmlns:a16="http://schemas.microsoft.com/office/drawing/2014/main" pred="{836EEA6C-E615-5E28-3B81-DDFB4B8DCB50}"/>
            </a:ext>
          </a:extLst>
        </xdr:cNvPr>
        <xdr:cNvPicPr>
          <a:picLocks noChangeAspect="1"/>
        </xdr:cNvPicPr>
      </xdr:nvPicPr>
      <xdr:blipFill>
        <a:blip xmlns:r="http://schemas.openxmlformats.org/officeDocument/2006/relationships" r:embed="rId22"/>
        <a:stretch>
          <a:fillRect/>
        </a:stretch>
      </xdr:blipFill>
      <xdr:spPr>
        <a:xfrm>
          <a:off x="6606886" y="5455227"/>
          <a:ext cx="114300" cy="135255"/>
        </a:xfrm>
        <a:prstGeom prst="rect">
          <a:avLst/>
        </a:prstGeom>
      </xdr:spPr>
    </xdr:pic>
    <xdr:clientData/>
  </xdr:twoCellAnchor>
  <xdr:twoCellAnchor editAs="oneCell">
    <xdr:from>
      <xdr:col>6</xdr:col>
      <xdr:colOff>0</xdr:colOff>
      <xdr:row>22</xdr:row>
      <xdr:rowOff>0</xdr:rowOff>
    </xdr:from>
    <xdr:to>
      <xdr:col>6</xdr:col>
      <xdr:colOff>114300</xdr:colOff>
      <xdr:row>22</xdr:row>
      <xdr:rowOff>135255</xdr:rowOff>
    </xdr:to>
    <xdr:pic>
      <xdr:nvPicPr>
        <xdr:cNvPr id="215" name="Picture 39">
          <a:extLst>
            <a:ext uri="{FF2B5EF4-FFF2-40B4-BE49-F238E27FC236}">
              <a16:creationId xmlns:a16="http://schemas.microsoft.com/office/drawing/2014/main" id="{01D3FA2A-8F96-4D9B-9433-AAE5BE97034E}"/>
            </a:ext>
            <a:ext uri="{147F2762-F138-4A5C-976F-8EAC2B608ADB}">
              <a16:predDERef xmlns:a16="http://schemas.microsoft.com/office/drawing/2014/main" pred="{56D0BAE3-BC35-4962-A100-499D1BBCCE14}"/>
            </a:ext>
          </a:extLst>
        </xdr:cNvPr>
        <xdr:cNvPicPr>
          <a:picLocks noChangeAspect="1"/>
        </xdr:cNvPicPr>
      </xdr:nvPicPr>
      <xdr:blipFill>
        <a:blip xmlns:r="http://schemas.openxmlformats.org/officeDocument/2006/relationships" r:embed="rId22"/>
        <a:stretch>
          <a:fillRect/>
        </a:stretch>
      </xdr:blipFill>
      <xdr:spPr>
        <a:xfrm>
          <a:off x="6372225" y="5810250"/>
          <a:ext cx="114300" cy="142875"/>
        </a:xfrm>
        <a:prstGeom prst="rect">
          <a:avLst/>
        </a:prstGeom>
      </xdr:spPr>
    </xdr:pic>
    <xdr:clientData/>
  </xdr:twoCellAnchor>
  <xdr:twoCellAnchor editAs="oneCell">
    <xdr:from>
      <xdr:col>6</xdr:col>
      <xdr:colOff>0</xdr:colOff>
      <xdr:row>24</xdr:row>
      <xdr:rowOff>19050</xdr:rowOff>
    </xdr:from>
    <xdr:to>
      <xdr:col>6</xdr:col>
      <xdr:colOff>114300</xdr:colOff>
      <xdr:row>24</xdr:row>
      <xdr:rowOff>161290</xdr:rowOff>
    </xdr:to>
    <xdr:pic>
      <xdr:nvPicPr>
        <xdr:cNvPr id="222" name="Picture 22">
          <a:extLst>
            <a:ext uri="{FF2B5EF4-FFF2-40B4-BE49-F238E27FC236}">
              <a16:creationId xmlns:a16="http://schemas.microsoft.com/office/drawing/2014/main" id="{4F2D6E36-ED4D-4307-9C1A-0F7057644E4C}"/>
            </a:ext>
            <a:ext uri="{147F2762-F138-4A5C-976F-8EAC2B608ADB}">
              <a16:predDERef xmlns:a16="http://schemas.microsoft.com/office/drawing/2014/main" pred="{01D3FA2A-8F96-4D9B-9433-AAE5BE97034E}"/>
            </a:ext>
          </a:extLst>
        </xdr:cNvPr>
        <xdr:cNvPicPr>
          <a:picLocks noChangeAspect="1"/>
        </xdr:cNvPicPr>
      </xdr:nvPicPr>
      <xdr:blipFill>
        <a:blip xmlns:r="http://schemas.openxmlformats.org/officeDocument/2006/relationships" r:embed="rId22"/>
        <a:stretch>
          <a:fillRect/>
        </a:stretch>
      </xdr:blipFill>
      <xdr:spPr>
        <a:xfrm>
          <a:off x="6372225" y="6181725"/>
          <a:ext cx="114300" cy="142875"/>
        </a:xfrm>
        <a:prstGeom prst="rect">
          <a:avLst/>
        </a:prstGeom>
      </xdr:spPr>
    </xdr:pic>
    <xdr:clientData/>
  </xdr:twoCellAnchor>
  <xdr:twoCellAnchor editAs="oneCell">
    <xdr:from>
      <xdr:col>6</xdr:col>
      <xdr:colOff>0</xdr:colOff>
      <xdr:row>26</xdr:row>
      <xdr:rowOff>19050</xdr:rowOff>
    </xdr:from>
    <xdr:to>
      <xdr:col>6</xdr:col>
      <xdr:colOff>114300</xdr:colOff>
      <xdr:row>26</xdr:row>
      <xdr:rowOff>161290</xdr:rowOff>
    </xdr:to>
    <xdr:pic>
      <xdr:nvPicPr>
        <xdr:cNvPr id="223" name="Picture 23">
          <a:extLst>
            <a:ext uri="{FF2B5EF4-FFF2-40B4-BE49-F238E27FC236}">
              <a16:creationId xmlns:a16="http://schemas.microsoft.com/office/drawing/2014/main" id="{3B60B088-D143-4638-8880-2DD038B1A7CF}"/>
            </a:ext>
            <a:ext uri="{147F2762-F138-4A5C-976F-8EAC2B608ADB}">
              <a16:predDERef xmlns:a16="http://schemas.microsoft.com/office/drawing/2014/main" pred="{4F2D6E36-ED4D-4307-9C1A-0F7057644E4C}"/>
            </a:ext>
          </a:extLst>
        </xdr:cNvPr>
        <xdr:cNvPicPr>
          <a:picLocks noChangeAspect="1"/>
        </xdr:cNvPicPr>
      </xdr:nvPicPr>
      <xdr:blipFill>
        <a:blip xmlns:r="http://schemas.openxmlformats.org/officeDocument/2006/relationships" r:embed="rId22"/>
        <a:stretch>
          <a:fillRect/>
        </a:stretch>
      </xdr:blipFill>
      <xdr:spPr>
        <a:xfrm>
          <a:off x="6372225" y="6619875"/>
          <a:ext cx="114300" cy="142875"/>
        </a:xfrm>
        <a:prstGeom prst="rect">
          <a:avLst/>
        </a:prstGeom>
      </xdr:spPr>
    </xdr:pic>
    <xdr:clientData/>
  </xdr:twoCellAnchor>
  <xdr:twoCellAnchor editAs="oneCell">
    <xdr:from>
      <xdr:col>6</xdr:col>
      <xdr:colOff>0</xdr:colOff>
      <xdr:row>28</xdr:row>
      <xdr:rowOff>19050</xdr:rowOff>
    </xdr:from>
    <xdr:to>
      <xdr:col>6</xdr:col>
      <xdr:colOff>114300</xdr:colOff>
      <xdr:row>28</xdr:row>
      <xdr:rowOff>161290</xdr:rowOff>
    </xdr:to>
    <xdr:pic>
      <xdr:nvPicPr>
        <xdr:cNvPr id="224" name="Picture 32">
          <a:extLst>
            <a:ext uri="{FF2B5EF4-FFF2-40B4-BE49-F238E27FC236}">
              <a16:creationId xmlns:a16="http://schemas.microsoft.com/office/drawing/2014/main" id="{9A37F1C2-F0A1-4A01-8C6B-D4EF54967AFE}"/>
            </a:ext>
            <a:ext uri="{147F2762-F138-4A5C-976F-8EAC2B608ADB}">
              <a16:predDERef xmlns:a16="http://schemas.microsoft.com/office/drawing/2014/main" pred="{3B60B088-D143-4638-8880-2DD038B1A7CF}"/>
            </a:ext>
          </a:extLst>
        </xdr:cNvPr>
        <xdr:cNvPicPr>
          <a:picLocks noChangeAspect="1"/>
        </xdr:cNvPicPr>
      </xdr:nvPicPr>
      <xdr:blipFill>
        <a:blip xmlns:r="http://schemas.openxmlformats.org/officeDocument/2006/relationships" r:embed="rId22"/>
        <a:stretch>
          <a:fillRect/>
        </a:stretch>
      </xdr:blipFill>
      <xdr:spPr>
        <a:xfrm>
          <a:off x="6372225" y="7077075"/>
          <a:ext cx="114300" cy="142875"/>
        </a:xfrm>
        <a:prstGeom prst="rect">
          <a:avLst/>
        </a:prstGeom>
      </xdr:spPr>
    </xdr:pic>
    <xdr:clientData/>
  </xdr:twoCellAnchor>
  <xdr:twoCellAnchor editAs="oneCell">
    <xdr:from>
      <xdr:col>6</xdr:col>
      <xdr:colOff>0</xdr:colOff>
      <xdr:row>30</xdr:row>
      <xdr:rowOff>9525</xdr:rowOff>
    </xdr:from>
    <xdr:to>
      <xdr:col>6</xdr:col>
      <xdr:colOff>114300</xdr:colOff>
      <xdr:row>30</xdr:row>
      <xdr:rowOff>154305</xdr:rowOff>
    </xdr:to>
    <xdr:pic>
      <xdr:nvPicPr>
        <xdr:cNvPr id="904" name="Picture 33">
          <a:extLst>
            <a:ext uri="{FF2B5EF4-FFF2-40B4-BE49-F238E27FC236}">
              <a16:creationId xmlns:a16="http://schemas.microsoft.com/office/drawing/2014/main" id="{A876D2D6-949C-4ABB-8384-FD32E3A4416A}"/>
            </a:ext>
            <a:ext uri="{147F2762-F138-4A5C-976F-8EAC2B608ADB}">
              <a16:predDERef xmlns:a16="http://schemas.microsoft.com/office/drawing/2014/main" pred="{9A37F1C2-F0A1-4A01-8C6B-D4EF54967AFE}"/>
            </a:ext>
          </a:extLst>
        </xdr:cNvPr>
        <xdr:cNvPicPr>
          <a:picLocks noChangeAspect="1"/>
        </xdr:cNvPicPr>
      </xdr:nvPicPr>
      <xdr:blipFill>
        <a:blip xmlns:r="http://schemas.openxmlformats.org/officeDocument/2006/relationships" r:embed="rId22"/>
        <a:stretch>
          <a:fillRect/>
        </a:stretch>
      </xdr:blipFill>
      <xdr:spPr>
        <a:xfrm>
          <a:off x="6372225" y="7648575"/>
          <a:ext cx="114300" cy="142875"/>
        </a:xfrm>
        <a:prstGeom prst="rect">
          <a:avLst/>
        </a:prstGeom>
      </xdr:spPr>
    </xdr:pic>
    <xdr:clientData/>
  </xdr:twoCellAnchor>
  <xdr:twoCellAnchor editAs="oneCell">
    <xdr:from>
      <xdr:col>6</xdr:col>
      <xdr:colOff>0</xdr:colOff>
      <xdr:row>32</xdr:row>
      <xdr:rowOff>0</xdr:rowOff>
    </xdr:from>
    <xdr:to>
      <xdr:col>6</xdr:col>
      <xdr:colOff>114300</xdr:colOff>
      <xdr:row>32</xdr:row>
      <xdr:rowOff>131445</xdr:rowOff>
    </xdr:to>
    <xdr:pic>
      <xdr:nvPicPr>
        <xdr:cNvPr id="228" name="Picture 39">
          <a:extLst>
            <a:ext uri="{FF2B5EF4-FFF2-40B4-BE49-F238E27FC236}">
              <a16:creationId xmlns:a16="http://schemas.microsoft.com/office/drawing/2014/main" id="{02656E8E-9FFD-4360-BC22-8EF35876F40C}"/>
            </a:ext>
            <a:ext uri="{147F2762-F138-4A5C-976F-8EAC2B608ADB}">
              <a16:predDERef xmlns:a16="http://schemas.microsoft.com/office/drawing/2014/main" pred="{A876D2D6-949C-4ABB-8384-FD32E3A4416A}"/>
            </a:ext>
          </a:extLst>
        </xdr:cNvPr>
        <xdr:cNvPicPr>
          <a:picLocks noChangeAspect="1"/>
        </xdr:cNvPicPr>
      </xdr:nvPicPr>
      <xdr:blipFill>
        <a:blip xmlns:r="http://schemas.openxmlformats.org/officeDocument/2006/relationships" r:embed="rId22"/>
        <a:stretch>
          <a:fillRect/>
        </a:stretch>
      </xdr:blipFill>
      <xdr:spPr>
        <a:xfrm>
          <a:off x="6372225" y="8067675"/>
          <a:ext cx="114300" cy="142875"/>
        </a:xfrm>
        <a:prstGeom prst="rect">
          <a:avLst/>
        </a:prstGeom>
      </xdr:spPr>
    </xdr:pic>
    <xdr:clientData/>
  </xdr:twoCellAnchor>
  <xdr:twoCellAnchor editAs="oneCell">
    <xdr:from>
      <xdr:col>6</xdr:col>
      <xdr:colOff>0</xdr:colOff>
      <xdr:row>34</xdr:row>
      <xdr:rowOff>0</xdr:rowOff>
    </xdr:from>
    <xdr:to>
      <xdr:col>6</xdr:col>
      <xdr:colOff>114300</xdr:colOff>
      <xdr:row>34</xdr:row>
      <xdr:rowOff>135255</xdr:rowOff>
    </xdr:to>
    <xdr:pic>
      <xdr:nvPicPr>
        <xdr:cNvPr id="230" name="Picture 39">
          <a:extLst>
            <a:ext uri="{FF2B5EF4-FFF2-40B4-BE49-F238E27FC236}">
              <a16:creationId xmlns:a16="http://schemas.microsoft.com/office/drawing/2014/main" id="{64AD9003-DC5D-44A5-B85E-21C86088E0CE}"/>
            </a:ext>
            <a:ext uri="{147F2762-F138-4A5C-976F-8EAC2B608ADB}">
              <a16:predDERef xmlns:a16="http://schemas.microsoft.com/office/drawing/2014/main" pred="{02656E8E-9FFD-4360-BC22-8EF35876F40C}"/>
            </a:ext>
          </a:extLst>
        </xdr:cNvPr>
        <xdr:cNvPicPr>
          <a:picLocks noChangeAspect="1"/>
        </xdr:cNvPicPr>
      </xdr:nvPicPr>
      <xdr:blipFill>
        <a:blip xmlns:r="http://schemas.openxmlformats.org/officeDocument/2006/relationships" r:embed="rId22"/>
        <a:stretch>
          <a:fillRect/>
        </a:stretch>
      </xdr:blipFill>
      <xdr:spPr>
        <a:xfrm>
          <a:off x="6372225" y="8496300"/>
          <a:ext cx="114300" cy="142875"/>
        </a:xfrm>
        <a:prstGeom prst="rect">
          <a:avLst/>
        </a:prstGeom>
      </xdr:spPr>
    </xdr:pic>
    <xdr:clientData/>
  </xdr:twoCellAnchor>
  <xdr:twoCellAnchor editAs="oneCell">
    <xdr:from>
      <xdr:col>6</xdr:col>
      <xdr:colOff>0</xdr:colOff>
      <xdr:row>36</xdr:row>
      <xdr:rowOff>0</xdr:rowOff>
    </xdr:from>
    <xdr:to>
      <xdr:col>6</xdr:col>
      <xdr:colOff>114300</xdr:colOff>
      <xdr:row>36</xdr:row>
      <xdr:rowOff>131445</xdr:rowOff>
    </xdr:to>
    <xdr:pic>
      <xdr:nvPicPr>
        <xdr:cNvPr id="232" name="Picture 39">
          <a:extLst>
            <a:ext uri="{FF2B5EF4-FFF2-40B4-BE49-F238E27FC236}">
              <a16:creationId xmlns:a16="http://schemas.microsoft.com/office/drawing/2014/main" id="{2633DE56-5402-4891-928E-3066B2EFA9E4}"/>
            </a:ext>
            <a:ext uri="{147F2762-F138-4A5C-976F-8EAC2B608ADB}">
              <a16:predDERef xmlns:a16="http://schemas.microsoft.com/office/drawing/2014/main" pred="{64AD9003-DC5D-44A5-B85E-21C86088E0CE}"/>
            </a:ext>
          </a:extLst>
        </xdr:cNvPr>
        <xdr:cNvPicPr>
          <a:picLocks noChangeAspect="1"/>
        </xdr:cNvPicPr>
      </xdr:nvPicPr>
      <xdr:blipFill>
        <a:blip xmlns:r="http://schemas.openxmlformats.org/officeDocument/2006/relationships" r:embed="rId22"/>
        <a:stretch>
          <a:fillRect/>
        </a:stretch>
      </xdr:blipFill>
      <xdr:spPr>
        <a:xfrm>
          <a:off x="6372225" y="8915400"/>
          <a:ext cx="114300" cy="142875"/>
        </a:xfrm>
        <a:prstGeom prst="rect">
          <a:avLst/>
        </a:prstGeom>
      </xdr:spPr>
    </xdr:pic>
    <xdr:clientData/>
  </xdr:twoCellAnchor>
  <xdr:twoCellAnchor editAs="oneCell">
    <xdr:from>
      <xdr:col>6</xdr:col>
      <xdr:colOff>0</xdr:colOff>
      <xdr:row>38</xdr:row>
      <xdr:rowOff>9525</xdr:rowOff>
    </xdr:from>
    <xdr:to>
      <xdr:col>6</xdr:col>
      <xdr:colOff>114300</xdr:colOff>
      <xdr:row>38</xdr:row>
      <xdr:rowOff>154305</xdr:rowOff>
    </xdr:to>
    <xdr:pic>
      <xdr:nvPicPr>
        <xdr:cNvPr id="903" name="Picture 110">
          <a:extLst>
            <a:ext uri="{FF2B5EF4-FFF2-40B4-BE49-F238E27FC236}">
              <a16:creationId xmlns:a16="http://schemas.microsoft.com/office/drawing/2014/main" id="{1879BE42-CE77-4DF0-AA86-30A725C6A9B9}"/>
            </a:ext>
            <a:ext uri="{147F2762-F138-4A5C-976F-8EAC2B608ADB}">
              <a16:predDERef xmlns:a16="http://schemas.microsoft.com/office/drawing/2014/main" pred="{2633DE56-5402-4891-928E-3066B2EFA9E4}"/>
            </a:ext>
          </a:extLst>
        </xdr:cNvPr>
        <xdr:cNvPicPr>
          <a:picLocks noChangeAspect="1"/>
        </xdr:cNvPicPr>
      </xdr:nvPicPr>
      <xdr:blipFill>
        <a:blip xmlns:r="http://schemas.openxmlformats.org/officeDocument/2006/relationships" r:embed="rId22"/>
        <a:stretch>
          <a:fillRect/>
        </a:stretch>
      </xdr:blipFill>
      <xdr:spPr>
        <a:xfrm>
          <a:off x="6372225" y="9248775"/>
          <a:ext cx="114300" cy="142875"/>
        </a:xfrm>
        <a:prstGeom prst="rect">
          <a:avLst/>
        </a:prstGeom>
      </xdr:spPr>
    </xdr:pic>
    <xdr:clientData/>
  </xdr:twoCellAnchor>
  <xdr:twoCellAnchor editAs="oneCell">
    <xdr:from>
      <xdr:col>6</xdr:col>
      <xdr:colOff>0</xdr:colOff>
      <xdr:row>40</xdr:row>
      <xdr:rowOff>0</xdr:rowOff>
    </xdr:from>
    <xdr:to>
      <xdr:col>6</xdr:col>
      <xdr:colOff>114300</xdr:colOff>
      <xdr:row>40</xdr:row>
      <xdr:rowOff>131445</xdr:rowOff>
    </xdr:to>
    <xdr:pic>
      <xdr:nvPicPr>
        <xdr:cNvPr id="236" name="Picture 39">
          <a:extLst>
            <a:ext uri="{FF2B5EF4-FFF2-40B4-BE49-F238E27FC236}">
              <a16:creationId xmlns:a16="http://schemas.microsoft.com/office/drawing/2014/main" id="{F1EEB628-AC14-4B7C-9DEE-BD2C17523DCA}"/>
            </a:ext>
            <a:ext uri="{147F2762-F138-4A5C-976F-8EAC2B608ADB}">
              <a16:predDERef xmlns:a16="http://schemas.microsoft.com/office/drawing/2014/main" pred="{1879BE42-CE77-4DF0-AA86-30A725C6A9B9}"/>
            </a:ext>
          </a:extLst>
        </xdr:cNvPr>
        <xdr:cNvPicPr>
          <a:picLocks noChangeAspect="1"/>
        </xdr:cNvPicPr>
      </xdr:nvPicPr>
      <xdr:blipFill>
        <a:blip xmlns:r="http://schemas.openxmlformats.org/officeDocument/2006/relationships" r:embed="rId22"/>
        <a:stretch>
          <a:fillRect/>
        </a:stretch>
      </xdr:blipFill>
      <xdr:spPr>
        <a:xfrm>
          <a:off x="6372225" y="10639425"/>
          <a:ext cx="114300" cy="142875"/>
        </a:xfrm>
        <a:prstGeom prst="rect">
          <a:avLst/>
        </a:prstGeom>
      </xdr:spPr>
    </xdr:pic>
    <xdr:clientData/>
  </xdr:twoCellAnchor>
  <xdr:twoCellAnchor editAs="oneCell">
    <xdr:from>
      <xdr:col>6</xdr:col>
      <xdr:colOff>0</xdr:colOff>
      <xdr:row>42</xdr:row>
      <xdr:rowOff>0</xdr:rowOff>
    </xdr:from>
    <xdr:to>
      <xdr:col>6</xdr:col>
      <xdr:colOff>114300</xdr:colOff>
      <xdr:row>42</xdr:row>
      <xdr:rowOff>135255</xdr:rowOff>
    </xdr:to>
    <xdr:pic>
      <xdr:nvPicPr>
        <xdr:cNvPr id="238" name="Picture 39">
          <a:extLst>
            <a:ext uri="{FF2B5EF4-FFF2-40B4-BE49-F238E27FC236}">
              <a16:creationId xmlns:a16="http://schemas.microsoft.com/office/drawing/2014/main" id="{00BAEAF9-A124-4692-A05D-DA510A9C2FC9}"/>
            </a:ext>
            <a:ext uri="{147F2762-F138-4A5C-976F-8EAC2B608ADB}">
              <a16:predDERef xmlns:a16="http://schemas.microsoft.com/office/drawing/2014/main" pred="{F1EEB628-AC14-4B7C-9DEE-BD2C17523DCA}"/>
            </a:ext>
          </a:extLst>
        </xdr:cNvPr>
        <xdr:cNvPicPr>
          <a:picLocks noChangeAspect="1"/>
        </xdr:cNvPicPr>
      </xdr:nvPicPr>
      <xdr:blipFill>
        <a:blip xmlns:r="http://schemas.openxmlformats.org/officeDocument/2006/relationships" r:embed="rId22"/>
        <a:stretch>
          <a:fillRect/>
        </a:stretch>
      </xdr:blipFill>
      <xdr:spPr>
        <a:xfrm>
          <a:off x="6372225" y="11401425"/>
          <a:ext cx="114300" cy="142875"/>
        </a:xfrm>
        <a:prstGeom prst="rect">
          <a:avLst/>
        </a:prstGeom>
      </xdr:spPr>
    </xdr:pic>
    <xdr:clientData/>
  </xdr:twoCellAnchor>
  <xdr:twoCellAnchor editAs="oneCell">
    <xdr:from>
      <xdr:col>6</xdr:col>
      <xdr:colOff>0</xdr:colOff>
      <xdr:row>46</xdr:row>
      <xdr:rowOff>0</xdr:rowOff>
    </xdr:from>
    <xdr:to>
      <xdr:col>6</xdr:col>
      <xdr:colOff>114300</xdr:colOff>
      <xdr:row>46</xdr:row>
      <xdr:rowOff>135255</xdr:rowOff>
    </xdr:to>
    <xdr:pic>
      <xdr:nvPicPr>
        <xdr:cNvPr id="240" name="Picture 39">
          <a:extLst>
            <a:ext uri="{FF2B5EF4-FFF2-40B4-BE49-F238E27FC236}">
              <a16:creationId xmlns:a16="http://schemas.microsoft.com/office/drawing/2014/main" id="{48D3EC7F-22FC-434F-B8C1-50E7E2310742}"/>
            </a:ext>
            <a:ext uri="{147F2762-F138-4A5C-976F-8EAC2B608ADB}">
              <a16:predDERef xmlns:a16="http://schemas.microsoft.com/office/drawing/2014/main" pred="{00BAEAF9-A124-4692-A05D-DA510A9C2FC9}"/>
            </a:ext>
          </a:extLst>
        </xdr:cNvPr>
        <xdr:cNvPicPr>
          <a:picLocks noChangeAspect="1"/>
        </xdr:cNvPicPr>
      </xdr:nvPicPr>
      <xdr:blipFill>
        <a:blip xmlns:r="http://schemas.openxmlformats.org/officeDocument/2006/relationships" r:embed="rId22"/>
        <a:stretch>
          <a:fillRect/>
        </a:stretch>
      </xdr:blipFill>
      <xdr:spPr>
        <a:xfrm>
          <a:off x="6372225" y="13134975"/>
          <a:ext cx="114300" cy="142875"/>
        </a:xfrm>
        <a:prstGeom prst="rect">
          <a:avLst/>
        </a:prstGeom>
      </xdr:spPr>
    </xdr:pic>
    <xdr:clientData/>
  </xdr:twoCellAnchor>
  <xdr:twoCellAnchor editAs="oneCell">
    <xdr:from>
      <xdr:col>6</xdr:col>
      <xdr:colOff>0</xdr:colOff>
      <xdr:row>48</xdr:row>
      <xdr:rowOff>9525</xdr:rowOff>
    </xdr:from>
    <xdr:to>
      <xdr:col>6</xdr:col>
      <xdr:colOff>114300</xdr:colOff>
      <xdr:row>48</xdr:row>
      <xdr:rowOff>154305</xdr:rowOff>
    </xdr:to>
    <xdr:pic>
      <xdr:nvPicPr>
        <xdr:cNvPr id="915" name="Picture 122">
          <a:extLst>
            <a:ext uri="{FF2B5EF4-FFF2-40B4-BE49-F238E27FC236}">
              <a16:creationId xmlns:a16="http://schemas.microsoft.com/office/drawing/2014/main" id="{97CA6986-07AF-4AB7-91B7-07A799628E31}"/>
            </a:ext>
            <a:ext uri="{147F2762-F138-4A5C-976F-8EAC2B608ADB}">
              <a16:predDERef xmlns:a16="http://schemas.microsoft.com/office/drawing/2014/main" pred="{48D3EC7F-22FC-434F-B8C1-50E7E2310742}"/>
            </a:ext>
          </a:extLst>
        </xdr:cNvPr>
        <xdr:cNvPicPr>
          <a:picLocks noChangeAspect="1"/>
        </xdr:cNvPicPr>
      </xdr:nvPicPr>
      <xdr:blipFill>
        <a:blip xmlns:r="http://schemas.openxmlformats.org/officeDocument/2006/relationships" r:embed="rId22"/>
        <a:stretch>
          <a:fillRect/>
        </a:stretch>
      </xdr:blipFill>
      <xdr:spPr>
        <a:xfrm>
          <a:off x="6372225" y="13639800"/>
          <a:ext cx="114300" cy="142875"/>
        </a:xfrm>
        <a:prstGeom prst="rect">
          <a:avLst/>
        </a:prstGeom>
      </xdr:spPr>
    </xdr:pic>
    <xdr:clientData/>
  </xdr:twoCellAnchor>
  <xdr:twoCellAnchor editAs="oneCell">
    <xdr:from>
      <xdr:col>6</xdr:col>
      <xdr:colOff>0</xdr:colOff>
      <xdr:row>50</xdr:row>
      <xdr:rowOff>0</xdr:rowOff>
    </xdr:from>
    <xdr:to>
      <xdr:col>6</xdr:col>
      <xdr:colOff>114300</xdr:colOff>
      <xdr:row>50</xdr:row>
      <xdr:rowOff>135255</xdr:rowOff>
    </xdr:to>
    <xdr:pic>
      <xdr:nvPicPr>
        <xdr:cNvPr id="244" name="Picture 39">
          <a:extLst>
            <a:ext uri="{FF2B5EF4-FFF2-40B4-BE49-F238E27FC236}">
              <a16:creationId xmlns:a16="http://schemas.microsoft.com/office/drawing/2014/main" id="{D4784B4E-F35B-4695-9BD4-0E6D929129FB}"/>
            </a:ext>
            <a:ext uri="{147F2762-F138-4A5C-976F-8EAC2B608ADB}">
              <a16:predDERef xmlns:a16="http://schemas.microsoft.com/office/drawing/2014/main" pred="{97CA6986-07AF-4AB7-91B7-07A799628E31}"/>
            </a:ext>
          </a:extLst>
        </xdr:cNvPr>
        <xdr:cNvPicPr>
          <a:picLocks noChangeAspect="1"/>
        </xdr:cNvPicPr>
      </xdr:nvPicPr>
      <xdr:blipFill>
        <a:blip xmlns:r="http://schemas.openxmlformats.org/officeDocument/2006/relationships" r:embed="rId22"/>
        <a:stretch>
          <a:fillRect/>
        </a:stretch>
      </xdr:blipFill>
      <xdr:spPr>
        <a:xfrm>
          <a:off x="6372225" y="14773275"/>
          <a:ext cx="114300" cy="142875"/>
        </a:xfrm>
        <a:prstGeom prst="rect">
          <a:avLst/>
        </a:prstGeom>
      </xdr:spPr>
    </xdr:pic>
    <xdr:clientData/>
  </xdr:twoCellAnchor>
  <xdr:twoCellAnchor editAs="oneCell">
    <xdr:from>
      <xdr:col>6</xdr:col>
      <xdr:colOff>0</xdr:colOff>
      <xdr:row>57</xdr:row>
      <xdr:rowOff>0</xdr:rowOff>
    </xdr:from>
    <xdr:to>
      <xdr:col>6</xdr:col>
      <xdr:colOff>114300</xdr:colOff>
      <xdr:row>57</xdr:row>
      <xdr:rowOff>135255</xdr:rowOff>
    </xdr:to>
    <xdr:pic>
      <xdr:nvPicPr>
        <xdr:cNvPr id="248" name="Picture 39">
          <a:extLst>
            <a:ext uri="{FF2B5EF4-FFF2-40B4-BE49-F238E27FC236}">
              <a16:creationId xmlns:a16="http://schemas.microsoft.com/office/drawing/2014/main" id="{CA20618C-64DB-4CAB-B08D-981490CEFE36}"/>
            </a:ext>
            <a:ext uri="{147F2762-F138-4A5C-976F-8EAC2B608ADB}">
              <a16:predDERef xmlns:a16="http://schemas.microsoft.com/office/drawing/2014/main" pred="{650EB08E-AA59-4721-993E-61C0A62CC8E6}"/>
            </a:ext>
          </a:extLst>
        </xdr:cNvPr>
        <xdr:cNvPicPr>
          <a:picLocks noChangeAspect="1"/>
        </xdr:cNvPicPr>
      </xdr:nvPicPr>
      <xdr:blipFill>
        <a:blip xmlns:r="http://schemas.openxmlformats.org/officeDocument/2006/relationships" r:embed="rId22"/>
        <a:stretch>
          <a:fillRect/>
        </a:stretch>
      </xdr:blipFill>
      <xdr:spPr>
        <a:xfrm>
          <a:off x="6372225" y="16497300"/>
          <a:ext cx="114300" cy="142875"/>
        </a:xfrm>
        <a:prstGeom prst="rect">
          <a:avLst/>
        </a:prstGeom>
      </xdr:spPr>
    </xdr:pic>
    <xdr:clientData/>
  </xdr:twoCellAnchor>
  <xdr:twoCellAnchor editAs="oneCell">
    <xdr:from>
      <xdr:col>6</xdr:col>
      <xdr:colOff>0</xdr:colOff>
      <xdr:row>58</xdr:row>
      <xdr:rowOff>9525</xdr:rowOff>
    </xdr:from>
    <xdr:to>
      <xdr:col>6</xdr:col>
      <xdr:colOff>114300</xdr:colOff>
      <xdr:row>58</xdr:row>
      <xdr:rowOff>154305</xdr:rowOff>
    </xdr:to>
    <xdr:pic>
      <xdr:nvPicPr>
        <xdr:cNvPr id="901" name="Picture 127">
          <a:extLst>
            <a:ext uri="{FF2B5EF4-FFF2-40B4-BE49-F238E27FC236}">
              <a16:creationId xmlns:a16="http://schemas.microsoft.com/office/drawing/2014/main" id="{7A3EA529-B369-4538-B77A-F63A61E04476}"/>
            </a:ext>
            <a:ext uri="{147F2762-F138-4A5C-976F-8EAC2B608ADB}">
              <a16:predDERef xmlns:a16="http://schemas.microsoft.com/office/drawing/2014/main" pred="{CA20618C-64DB-4CAB-B08D-981490CEFE36}"/>
            </a:ext>
          </a:extLst>
        </xdr:cNvPr>
        <xdr:cNvPicPr>
          <a:picLocks noChangeAspect="1"/>
        </xdr:cNvPicPr>
      </xdr:nvPicPr>
      <xdr:blipFill>
        <a:blip xmlns:r="http://schemas.openxmlformats.org/officeDocument/2006/relationships" r:embed="rId22"/>
        <a:stretch>
          <a:fillRect/>
        </a:stretch>
      </xdr:blipFill>
      <xdr:spPr>
        <a:xfrm>
          <a:off x="6372225" y="16697325"/>
          <a:ext cx="114300" cy="142875"/>
        </a:xfrm>
        <a:prstGeom prst="rect">
          <a:avLst/>
        </a:prstGeom>
      </xdr:spPr>
    </xdr:pic>
    <xdr:clientData/>
  </xdr:twoCellAnchor>
  <xdr:twoCellAnchor editAs="oneCell">
    <xdr:from>
      <xdr:col>6</xdr:col>
      <xdr:colOff>0</xdr:colOff>
      <xdr:row>60</xdr:row>
      <xdr:rowOff>0</xdr:rowOff>
    </xdr:from>
    <xdr:to>
      <xdr:col>6</xdr:col>
      <xdr:colOff>114300</xdr:colOff>
      <xdr:row>60</xdr:row>
      <xdr:rowOff>135255</xdr:rowOff>
    </xdr:to>
    <xdr:pic>
      <xdr:nvPicPr>
        <xdr:cNvPr id="252" name="Picture 39">
          <a:extLst>
            <a:ext uri="{FF2B5EF4-FFF2-40B4-BE49-F238E27FC236}">
              <a16:creationId xmlns:a16="http://schemas.microsoft.com/office/drawing/2014/main" id="{C0C98DA5-25C3-4AAB-9C2D-FDE1EB8750DE}"/>
            </a:ext>
            <a:ext uri="{147F2762-F138-4A5C-976F-8EAC2B608ADB}">
              <a16:predDERef xmlns:a16="http://schemas.microsoft.com/office/drawing/2014/main" pred="{7A3EA529-B369-4538-B77A-F63A61E04476}"/>
            </a:ext>
          </a:extLst>
        </xdr:cNvPr>
        <xdr:cNvPicPr>
          <a:picLocks noChangeAspect="1"/>
        </xdr:cNvPicPr>
      </xdr:nvPicPr>
      <xdr:blipFill>
        <a:blip xmlns:r="http://schemas.openxmlformats.org/officeDocument/2006/relationships" r:embed="rId22"/>
        <a:stretch>
          <a:fillRect/>
        </a:stretch>
      </xdr:blipFill>
      <xdr:spPr>
        <a:xfrm>
          <a:off x="6372225" y="17249775"/>
          <a:ext cx="114300" cy="142875"/>
        </a:xfrm>
        <a:prstGeom prst="rect">
          <a:avLst/>
        </a:prstGeom>
      </xdr:spPr>
    </xdr:pic>
    <xdr:clientData/>
  </xdr:twoCellAnchor>
  <xdr:twoCellAnchor editAs="oneCell">
    <xdr:from>
      <xdr:col>6</xdr:col>
      <xdr:colOff>0</xdr:colOff>
      <xdr:row>61</xdr:row>
      <xdr:rowOff>9525</xdr:rowOff>
    </xdr:from>
    <xdr:to>
      <xdr:col>6</xdr:col>
      <xdr:colOff>114300</xdr:colOff>
      <xdr:row>61</xdr:row>
      <xdr:rowOff>154305</xdr:rowOff>
    </xdr:to>
    <xdr:pic>
      <xdr:nvPicPr>
        <xdr:cNvPr id="900" name="Picture 129">
          <a:extLst>
            <a:ext uri="{FF2B5EF4-FFF2-40B4-BE49-F238E27FC236}">
              <a16:creationId xmlns:a16="http://schemas.microsoft.com/office/drawing/2014/main" id="{A48F24A1-6C78-478E-AE83-D4CD73877C00}"/>
            </a:ext>
            <a:ext uri="{147F2762-F138-4A5C-976F-8EAC2B608ADB}">
              <a16:predDERef xmlns:a16="http://schemas.microsoft.com/office/drawing/2014/main" pred="{C0C98DA5-25C3-4AAB-9C2D-FDE1EB8750DE}"/>
            </a:ext>
          </a:extLst>
        </xdr:cNvPr>
        <xdr:cNvPicPr>
          <a:picLocks noChangeAspect="1"/>
        </xdr:cNvPicPr>
      </xdr:nvPicPr>
      <xdr:blipFill>
        <a:blip xmlns:r="http://schemas.openxmlformats.org/officeDocument/2006/relationships" r:embed="rId22"/>
        <a:stretch>
          <a:fillRect/>
        </a:stretch>
      </xdr:blipFill>
      <xdr:spPr>
        <a:xfrm>
          <a:off x="6372225" y="17468850"/>
          <a:ext cx="114300" cy="142875"/>
        </a:xfrm>
        <a:prstGeom prst="rect">
          <a:avLst/>
        </a:prstGeom>
      </xdr:spPr>
    </xdr:pic>
    <xdr:clientData/>
  </xdr:twoCellAnchor>
  <xdr:twoCellAnchor editAs="oneCell">
    <xdr:from>
      <xdr:col>6</xdr:col>
      <xdr:colOff>0</xdr:colOff>
      <xdr:row>63</xdr:row>
      <xdr:rowOff>0</xdr:rowOff>
    </xdr:from>
    <xdr:to>
      <xdr:col>6</xdr:col>
      <xdr:colOff>114300</xdr:colOff>
      <xdr:row>63</xdr:row>
      <xdr:rowOff>135255</xdr:rowOff>
    </xdr:to>
    <xdr:pic>
      <xdr:nvPicPr>
        <xdr:cNvPr id="256" name="Picture 39">
          <a:extLst>
            <a:ext uri="{FF2B5EF4-FFF2-40B4-BE49-F238E27FC236}">
              <a16:creationId xmlns:a16="http://schemas.microsoft.com/office/drawing/2014/main" id="{AAFA7643-A514-4591-BEB5-16FC424AD567}"/>
            </a:ext>
            <a:ext uri="{147F2762-F138-4A5C-976F-8EAC2B608ADB}">
              <a16:predDERef xmlns:a16="http://schemas.microsoft.com/office/drawing/2014/main" pred="{A48F24A1-6C78-478E-AE83-D4CD73877C00}"/>
            </a:ext>
          </a:extLst>
        </xdr:cNvPr>
        <xdr:cNvPicPr>
          <a:picLocks noChangeAspect="1"/>
        </xdr:cNvPicPr>
      </xdr:nvPicPr>
      <xdr:blipFill>
        <a:blip xmlns:r="http://schemas.openxmlformats.org/officeDocument/2006/relationships" r:embed="rId22"/>
        <a:stretch>
          <a:fillRect/>
        </a:stretch>
      </xdr:blipFill>
      <xdr:spPr>
        <a:xfrm>
          <a:off x="6372225" y="17887950"/>
          <a:ext cx="114300" cy="142875"/>
        </a:xfrm>
        <a:prstGeom prst="rect">
          <a:avLst/>
        </a:prstGeom>
      </xdr:spPr>
    </xdr:pic>
    <xdr:clientData/>
  </xdr:twoCellAnchor>
  <xdr:twoCellAnchor editAs="oneCell">
    <xdr:from>
      <xdr:col>6</xdr:col>
      <xdr:colOff>0</xdr:colOff>
      <xdr:row>65</xdr:row>
      <xdr:rowOff>0</xdr:rowOff>
    </xdr:from>
    <xdr:to>
      <xdr:col>6</xdr:col>
      <xdr:colOff>114300</xdr:colOff>
      <xdr:row>65</xdr:row>
      <xdr:rowOff>131445</xdr:rowOff>
    </xdr:to>
    <xdr:pic>
      <xdr:nvPicPr>
        <xdr:cNvPr id="258" name="Picture 39">
          <a:extLst>
            <a:ext uri="{FF2B5EF4-FFF2-40B4-BE49-F238E27FC236}">
              <a16:creationId xmlns:a16="http://schemas.microsoft.com/office/drawing/2014/main" id="{C53C6AB2-8B63-43C0-A729-5EDA010D0344}"/>
            </a:ext>
            <a:ext uri="{147F2762-F138-4A5C-976F-8EAC2B608ADB}">
              <a16:predDERef xmlns:a16="http://schemas.microsoft.com/office/drawing/2014/main" pred="{AAFA7643-A514-4591-BEB5-16FC424AD567}"/>
            </a:ext>
          </a:extLst>
        </xdr:cNvPr>
        <xdr:cNvPicPr>
          <a:picLocks noChangeAspect="1"/>
        </xdr:cNvPicPr>
      </xdr:nvPicPr>
      <xdr:blipFill>
        <a:blip xmlns:r="http://schemas.openxmlformats.org/officeDocument/2006/relationships" r:embed="rId22"/>
        <a:stretch>
          <a:fillRect/>
        </a:stretch>
      </xdr:blipFill>
      <xdr:spPr>
        <a:xfrm>
          <a:off x="6372225" y="18440400"/>
          <a:ext cx="114300" cy="142875"/>
        </a:xfrm>
        <a:prstGeom prst="rect">
          <a:avLst/>
        </a:prstGeom>
      </xdr:spPr>
    </xdr:pic>
    <xdr:clientData/>
  </xdr:twoCellAnchor>
  <xdr:twoCellAnchor editAs="oneCell">
    <xdr:from>
      <xdr:col>6</xdr:col>
      <xdr:colOff>0</xdr:colOff>
      <xdr:row>67</xdr:row>
      <xdr:rowOff>9525</xdr:rowOff>
    </xdr:from>
    <xdr:to>
      <xdr:col>6</xdr:col>
      <xdr:colOff>114300</xdr:colOff>
      <xdr:row>67</xdr:row>
      <xdr:rowOff>154305</xdr:rowOff>
    </xdr:to>
    <xdr:pic>
      <xdr:nvPicPr>
        <xdr:cNvPr id="899" name="Picture 135">
          <a:extLst>
            <a:ext uri="{FF2B5EF4-FFF2-40B4-BE49-F238E27FC236}">
              <a16:creationId xmlns:a16="http://schemas.microsoft.com/office/drawing/2014/main" id="{3CCA0774-D9FC-4CEE-8E4C-27DC5A8A0095}"/>
            </a:ext>
            <a:ext uri="{147F2762-F138-4A5C-976F-8EAC2B608ADB}">
              <a16:predDERef xmlns:a16="http://schemas.microsoft.com/office/drawing/2014/main" pred="{C53C6AB2-8B63-43C0-A729-5EDA010D0344}"/>
            </a:ext>
          </a:extLst>
        </xdr:cNvPr>
        <xdr:cNvPicPr>
          <a:picLocks noChangeAspect="1"/>
        </xdr:cNvPicPr>
      </xdr:nvPicPr>
      <xdr:blipFill>
        <a:blip xmlns:r="http://schemas.openxmlformats.org/officeDocument/2006/relationships" r:embed="rId22"/>
        <a:stretch>
          <a:fillRect/>
        </a:stretch>
      </xdr:blipFill>
      <xdr:spPr>
        <a:xfrm>
          <a:off x="6372225" y="18783300"/>
          <a:ext cx="114300" cy="142875"/>
        </a:xfrm>
        <a:prstGeom prst="rect">
          <a:avLst/>
        </a:prstGeom>
      </xdr:spPr>
    </xdr:pic>
    <xdr:clientData/>
  </xdr:twoCellAnchor>
  <xdr:twoCellAnchor editAs="oneCell">
    <xdr:from>
      <xdr:col>6</xdr:col>
      <xdr:colOff>0</xdr:colOff>
      <xdr:row>69</xdr:row>
      <xdr:rowOff>0</xdr:rowOff>
    </xdr:from>
    <xdr:to>
      <xdr:col>6</xdr:col>
      <xdr:colOff>114300</xdr:colOff>
      <xdr:row>69</xdr:row>
      <xdr:rowOff>131445</xdr:rowOff>
    </xdr:to>
    <xdr:pic>
      <xdr:nvPicPr>
        <xdr:cNvPr id="262" name="Picture 39">
          <a:extLst>
            <a:ext uri="{FF2B5EF4-FFF2-40B4-BE49-F238E27FC236}">
              <a16:creationId xmlns:a16="http://schemas.microsoft.com/office/drawing/2014/main" id="{19DF1345-C297-4D28-BFE9-2E4F0B526537}"/>
            </a:ext>
            <a:ext uri="{147F2762-F138-4A5C-976F-8EAC2B608ADB}">
              <a16:predDERef xmlns:a16="http://schemas.microsoft.com/office/drawing/2014/main" pred="{3CCA0774-D9FC-4CEE-8E4C-27DC5A8A0095}"/>
            </a:ext>
          </a:extLst>
        </xdr:cNvPr>
        <xdr:cNvPicPr>
          <a:picLocks noChangeAspect="1"/>
        </xdr:cNvPicPr>
      </xdr:nvPicPr>
      <xdr:blipFill>
        <a:blip xmlns:r="http://schemas.openxmlformats.org/officeDocument/2006/relationships" r:embed="rId22"/>
        <a:stretch>
          <a:fillRect/>
        </a:stretch>
      </xdr:blipFill>
      <xdr:spPr>
        <a:xfrm>
          <a:off x="6372225" y="19459575"/>
          <a:ext cx="114300" cy="142875"/>
        </a:xfrm>
        <a:prstGeom prst="rect">
          <a:avLst/>
        </a:prstGeom>
      </xdr:spPr>
    </xdr:pic>
    <xdr:clientData/>
  </xdr:twoCellAnchor>
  <xdr:twoCellAnchor editAs="oneCell">
    <xdr:from>
      <xdr:col>6</xdr:col>
      <xdr:colOff>0</xdr:colOff>
      <xdr:row>69</xdr:row>
      <xdr:rowOff>0</xdr:rowOff>
    </xdr:from>
    <xdr:to>
      <xdr:col>6</xdr:col>
      <xdr:colOff>114300</xdr:colOff>
      <xdr:row>69</xdr:row>
      <xdr:rowOff>135255</xdr:rowOff>
    </xdr:to>
    <xdr:pic>
      <xdr:nvPicPr>
        <xdr:cNvPr id="264" name="Picture 39">
          <a:extLst>
            <a:ext uri="{FF2B5EF4-FFF2-40B4-BE49-F238E27FC236}">
              <a16:creationId xmlns:a16="http://schemas.microsoft.com/office/drawing/2014/main" id="{F70C085C-9DDA-4900-A844-1F6B31D24D12}"/>
            </a:ext>
            <a:ext uri="{147F2762-F138-4A5C-976F-8EAC2B608ADB}">
              <a16:predDERef xmlns:a16="http://schemas.microsoft.com/office/drawing/2014/main" pred="{19DF1345-C297-4D28-BFE9-2E4F0B526537}"/>
            </a:ext>
          </a:extLst>
        </xdr:cNvPr>
        <xdr:cNvPicPr>
          <a:picLocks noChangeAspect="1"/>
        </xdr:cNvPicPr>
      </xdr:nvPicPr>
      <xdr:blipFill>
        <a:blip xmlns:r="http://schemas.openxmlformats.org/officeDocument/2006/relationships" r:embed="rId22"/>
        <a:stretch>
          <a:fillRect/>
        </a:stretch>
      </xdr:blipFill>
      <xdr:spPr>
        <a:xfrm>
          <a:off x="6372225" y="19621500"/>
          <a:ext cx="114300" cy="142875"/>
        </a:xfrm>
        <a:prstGeom prst="rect">
          <a:avLst/>
        </a:prstGeom>
      </xdr:spPr>
    </xdr:pic>
    <xdr:clientData/>
  </xdr:twoCellAnchor>
  <xdr:twoCellAnchor editAs="oneCell">
    <xdr:from>
      <xdr:col>6</xdr:col>
      <xdr:colOff>0</xdr:colOff>
      <xdr:row>71</xdr:row>
      <xdr:rowOff>9525</xdr:rowOff>
    </xdr:from>
    <xdr:to>
      <xdr:col>6</xdr:col>
      <xdr:colOff>114300</xdr:colOff>
      <xdr:row>71</xdr:row>
      <xdr:rowOff>154305</xdr:rowOff>
    </xdr:to>
    <xdr:pic>
      <xdr:nvPicPr>
        <xdr:cNvPr id="898" name="Picture 138">
          <a:extLst>
            <a:ext uri="{FF2B5EF4-FFF2-40B4-BE49-F238E27FC236}">
              <a16:creationId xmlns:a16="http://schemas.microsoft.com/office/drawing/2014/main" id="{33383312-D6F0-4490-A2C6-FC7A076CD121}"/>
            </a:ext>
            <a:ext uri="{147F2762-F138-4A5C-976F-8EAC2B608ADB}">
              <a16:predDERef xmlns:a16="http://schemas.microsoft.com/office/drawing/2014/main" pred="{F70C085C-9DDA-4900-A844-1F6B31D24D12}"/>
            </a:ext>
          </a:extLst>
        </xdr:cNvPr>
        <xdr:cNvPicPr>
          <a:picLocks noChangeAspect="1"/>
        </xdr:cNvPicPr>
      </xdr:nvPicPr>
      <xdr:blipFill>
        <a:blip xmlns:r="http://schemas.openxmlformats.org/officeDocument/2006/relationships" r:embed="rId22"/>
        <a:stretch>
          <a:fillRect/>
        </a:stretch>
      </xdr:blipFill>
      <xdr:spPr>
        <a:xfrm>
          <a:off x="6372225" y="20107275"/>
          <a:ext cx="114300" cy="142875"/>
        </a:xfrm>
        <a:prstGeom prst="rect">
          <a:avLst/>
        </a:prstGeom>
      </xdr:spPr>
    </xdr:pic>
    <xdr:clientData/>
  </xdr:twoCellAnchor>
  <xdr:twoCellAnchor editAs="oneCell">
    <xdr:from>
      <xdr:col>6</xdr:col>
      <xdr:colOff>0</xdr:colOff>
      <xdr:row>73</xdr:row>
      <xdr:rowOff>0</xdr:rowOff>
    </xdr:from>
    <xdr:to>
      <xdr:col>6</xdr:col>
      <xdr:colOff>114300</xdr:colOff>
      <xdr:row>73</xdr:row>
      <xdr:rowOff>135255</xdr:rowOff>
    </xdr:to>
    <xdr:pic>
      <xdr:nvPicPr>
        <xdr:cNvPr id="268" name="Picture 39">
          <a:extLst>
            <a:ext uri="{FF2B5EF4-FFF2-40B4-BE49-F238E27FC236}">
              <a16:creationId xmlns:a16="http://schemas.microsoft.com/office/drawing/2014/main" id="{E75A896D-84D1-4096-BF34-F6184BA193C5}"/>
            </a:ext>
            <a:ext uri="{147F2762-F138-4A5C-976F-8EAC2B608ADB}">
              <a16:predDERef xmlns:a16="http://schemas.microsoft.com/office/drawing/2014/main" pred="{33383312-D6F0-4490-A2C6-FC7A076CD121}"/>
            </a:ext>
          </a:extLst>
        </xdr:cNvPr>
        <xdr:cNvPicPr>
          <a:picLocks noChangeAspect="1"/>
        </xdr:cNvPicPr>
      </xdr:nvPicPr>
      <xdr:blipFill>
        <a:blip xmlns:r="http://schemas.openxmlformats.org/officeDocument/2006/relationships" r:embed="rId22"/>
        <a:stretch>
          <a:fillRect/>
        </a:stretch>
      </xdr:blipFill>
      <xdr:spPr>
        <a:xfrm>
          <a:off x="6372225" y="20431125"/>
          <a:ext cx="114300" cy="142875"/>
        </a:xfrm>
        <a:prstGeom prst="rect">
          <a:avLst/>
        </a:prstGeom>
      </xdr:spPr>
    </xdr:pic>
    <xdr:clientData/>
  </xdr:twoCellAnchor>
  <xdr:twoCellAnchor editAs="oneCell">
    <xdr:from>
      <xdr:col>6</xdr:col>
      <xdr:colOff>0</xdr:colOff>
      <xdr:row>75</xdr:row>
      <xdr:rowOff>9525</xdr:rowOff>
    </xdr:from>
    <xdr:to>
      <xdr:col>6</xdr:col>
      <xdr:colOff>114300</xdr:colOff>
      <xdr:row>75</xdr:row>
      <xdr:rowOff>154305</xdr:rowOff>
    </xdr:to>
    <xdr:pic>
      <xdr:nvPicPr>
        <xdr:cNvPr id="897" name="Picture 140">
          <a:extLst>
            <a:ext uri="{FF2B5EF4-FFF2-40B4-BE49-F238E27FC236}">
              <a16:creationId xmlns:a16="http://schemas.microsoft.com/office/drawing/2014/main" id="{E59E2B6E-2ECB-4E16-B2FF-9122A8574518}"/>
            </a:ext>
            <a:ext uri="{147F2762-F138-4A5C-976F-8EAC2B608ADB}">
              <a16:predDERef xmlns:a16="http://schemas.microsoft.com/office/drawing/2014/main" pred="{E75A896D-84D1-4096-BF34-F6184BA193C5}"/>
            </a:ext>
          </a:extLst>
        </xdr:cNvPr>
        <xdr:cNvPicPr>
          <a:picLocks noChangeAspect="1"/>
        </xdr:cNvPicPr>
      </xdr:nvPicPr>
      <xdr:blipFill>
        <a:blip xmlns:r="http://schemas.openxmlformats.org/officeDocument/2006/relationships" r:embed="rId22"/>
        <a:stretch>
          <a:fillRect/>
        </a:stretch>
      </xdr:blipFill>
      <xdr:spPr>
        <a:xfrm>
          <a:off x="6372225" y="20878800"/>
          <a:ext cx="114300" cy="142875"/>
        </a:xfrm>
        <a:prstGeom prst="rect">
          <a:avLst/>
        </a:prstGeom>
      </xdr:spPr>
    </xdr:pic>
    <xdr:clientData/>
  </xdr:twoCellAnchor>
  <xdr:twoCellAnchor editAs="oneCell">
    <xdr:from>
      <xdr:col>6</xdr:col>
      <xdr:colOff>0</xdr:colOff>
      <xdr:row>77</xdr:row>
      <xdr:rowOff>0</xdr:rowOff>
    </xdr:from>
    <xdr:to>
      <xdr:col>6</xdr:col>
      <xdr:colOff>114300</xdr:colOff>
      <xdr:row>77</xdr:row>
      <xdr:rowOff>135255</xdr:rowOff>
    </xdr:to>
    <xdr:pic>
      <xdr:nvPicPr>
        <xdr:cNvPr id="272" name="Picture 39">
          <a:extLst>
            <a:ext uri="{FF2B5EF4-FFF2-40B4-BE49-F238E27FC236}">
              <a16:creationId xmlns:a16="http://schemas.microsoft.com/office/drawing/2014/main" id="{2D90B58D-1A28-45BB-99CC-7AD10220D111}"/>
            </a:ext>
            <a:ext uri="{147F2762-F138-4A5C-976F-8EAC2B608ADB}">
              <a16:predDERef xmlns:a16="http://schemas.microsoft.com/office/drawing/2014/main" pred="{E59E2B6E-2ECB-4E16-B2FF-9122A8574518}"/>
            </a:ext>
          </a:extLst>
        </xdr:cNvPr>
        <xdr:cNvPicPr>
          <a:picLocks noChangeAspect="1"/>
        </xdr:cNvPicPr>
      </xdr:nvPicPr>
      <xdr:blipFill>
        <a:blip xmlns:r="http://schemas.openxmlformats.org/officeDocument/2006/relationships" r:embed="rId22"/>
        <a:stretch>
          <a:fillRect/>
        </a:stretch>
      </xdr:blipFill>
      <xdr:spPr>
        <a:xfrm>
          <a:off x="6372225" y="22259925"/>
          <a:ext cx="114300" cy="142875"/>
        </a:xfrm>
        <a:prstGeom prst="rect">
          <a:avLst/>
        </a:prstGeom>
      </xdr:spPr>
    </xdr:pic>
    <xdr:clientData/>
  </xdr:twoCellAnchor>
  <xdr:twoCellAnchor editAs="oneCell">
    <xdr:from>
      <xdr:col>6</xdr:col>
      <xdr:colOff>0</xdr:colOff>
      <xdr:row>79</xdr:row>
      <xdr:rowOff>0</xdr:rowOff>
    </xdr:from>
    <xdr:to>
      <xdr:col>6</xdr:col>
      <xdr:colOff>114300</xdr:colOff>
      <xdr:row>79</xdr:row>
      <xdr:rowOff>131445</xdr:rowOff>
    </xdr:to>
    <xdr:pic>
      <xdr:nvPicPr>
        <xdr:cNvPr id="274" name="Picture 39">
          <a:extLst>
            <a:ext uri="{FF2B5EF4-FFF2-40B4-BE49-F238E27FC236}">
              <a16:creationId xmlns:a16="http://schemas.microsoft.com/office/drawing/2014/main" id="{FD97BCEB-9C8B-4878-B300-6321858A89D1}"/>
            </a:ext>
            <a:ext uri="{147F2762-F138-4A5C-976F-8EAC2B608ADB}">
              <a16:predDERef xmlns:a16="http://schemas.microsoft.com/office/drawing/2014/main" pred="{2D90B58D-1A28-45BB-99CC-7AD10220D111}"/>
            </a:ext>
          </a:extLst>
        </xdr:cNvPr>
        <xdr:cNvPicPr>
          <a:picLocks noChangeAspect="1"/>
        </xdr:cNvPicPr>
      </xdr:nvPicPr>
      <xdr:blipFill>
        <a:blip xmlns:r="http://schemas.openxmlformats.org/officeDocument/2006/relationships" r:embed="rId22"/>
        <a:stretch>
          <a:fillRect/>
        </a:stretch>
      </xdr:blipFill>
      <xdr:spPr>
        <a:xfrm>
          <a:off x="6372225" y="22802850"/>
          <a:ext cx="114300" cy="142875"/>
        </a:xfrm>
        <a:prstGeom prst="rect">
          <a:avLst/>
        </a:prstGeom>
      </xdr:spPr>
    </xdr:pic>
    <xdr:clientData/>
  </xdr:twoCellAnchor>
  <xdr:twoCellAnchor editAs="oneCell">
    <xdr:from>
      <xdr:col>6</xdr:col>
      <xdr:colOff>0</xdr:colOff>
      <xdr:row>81</xdr:row>
      <xdr:rowOff>0</xdr:rowOff>
    </xdr:from>
    <xdr:to>
      <xdr:col>6</xdr:col>
      <xdr:colOff>114300</xdr:colOff>
      <xdr:row>81</xdr:row>
      <xdr:rowOff>135255</xdr:rowOff>
    </xdr:to>
    <xdr:pic>
      <xdr:nvPicPr>
        <xdr:cNvPr id="276" name="Picture 39">
          <a:extLst>
            <a:ext uri="{FF2B5EF4-FFF2-40B4-BE49-F238E27FC236}">
              <a16:creationId xmlns:a16="http://schemas.microsoft.com/office/drawing/2014/main" id="{0765D6E1-DB70-47B6-B51E-704DBE61A75E}"/>
            </a:ext>
            <a:ext uri="{147F2762-F138-4A5C-976F-8EAC2B608ADB}">
              <a16:predDERef xmlns:a16="http://schemas.microsoft.com/office/drawing/2014/main" pred="{FD97BCEB-9C8B-4878-B300-6321858A89D1}"/>
            </a:ext>
          </a:extLst>
        </xdr:cNvPr>
        <xdr:cNvPicPr>
          <a:picLocks noChangeAspect="1"/>
        </xdr:cNvPicPr>
      </xdr:nvPicPr>
      <xdr:blipFill>
        <a:blip xmlns:r="http://schemas.openxmlformats.org/officeDocument/2006/relationships" r:embed="rId22"/>
        <a:stretch>
          <a:fillRect/>
        </a:stretch>
      </xdr:blipFill>
      <xdr:spPr>
        <a:xfrm>
          <a:off x="6372225" y="23364825"/>
          <a:ext cx="114300" cy="142875"/>
        </a:xfrm>
        <a:prstGeom prst="rect">
          <a:avLst/>
        </a:prstGeom>
      </xdr:spPr>
    </xdr:pic>
    <xdr:clientData/>
  </xdr:twoCellAnchor>
  <xdr:twoCellAnchor editAs="oneCell">
    <xdr:from>
      <xdr:col>6</xdr:col>
      <xdr:colOff>0</xdr:colOff>
      <xdr:row>83</xdr:row>
      <xdr:rowOff>9525</xdr:rowOff>
    </xdr:from>
    <xdr:to>
      <xdr:col>6</xdr:col>
      <xdr:colOff>114300</xdr:colOff>
      <xdr:row>83</xdr:row>
      <xdr:rowOff>154305</xdr:rowOff>
    </xdr:to>
    <xdr:pic>
      <xdr:nvPicPr>
        <xdr:cNvPr id="896" name="Picture 144">
          <a:extLst>
            <a:ext uri="{FF2B5EF4-FFF2-40B4-BE49-F238E27FC236}">
              <a16:creationId xmlns:a16="http://schemas.microsoft.com/office/drawing/2014/main" id="{888A8B85-E618-464E-8503-32C4272EC9C4}"/>
            </a:ext>
            <a:ext uri="{147F2762-F138-4A5C-976F-8EAC2B608ADB}">
              <a16:predDERef xmlns:a16="http://schemas.microsoft.com/office/drawing/2014/main" pred="{0765D6E1-DB70-47B6-B51E-704DBE61A75E}"/>
            </a:ext>
          </a:extLst>
        </xdr:cNvPr>
        <xdr:cNvPicPr>
          <a:picLocks noChangeAspect="1"/>
        </xdr:cNvPicPr>
      </xdr:nvPicPr>
      <xdr:blipFill>
        <a:blip xmlns:r="http://schemas.openxmlformats.org/officeDocument/2006/relationships" r:embed="rId22"/>
        <a:stretch>
          <a:fillRect/>
        </a:stretch>
      </xdr:blipFill>
      <xdr:spPr>
        <a:xfrm>
          <a:off x="6372225" y="23945850"/>
          <a:ext cx="114300" cy="142875"/>
        </a:xfrm>
        <a:prstGeom prst="rect">
          <a:avLst/>
        </a:prstGeom>
      </xdr:spPr>
    </xdr:pic>
    <xdr:clientData/>
  </xdr:twoCellAnchor>
  <xdr:twoCellAnchor editAs="oneCell">
    <xdr:from>
      <xdr:col>6</xdr:col>
      <xdr:colOff>0</xdr:colOff>
      <xdr:row>85</xdr:row>
      <xdr:rowOff>0</xdr:rowOff>
    </xdr:from>
    <xdr:to>
      <xdr:col>6</xdr:col>
      <xdr:colOff>114300</xdr:colOff>
      <xdr:row>85</xdr:row>
      <xdr:rowOff>135255</xdr:rowOff>
    </xdr:to>
    <xdr:pic>
      <xdr:nvPicPr>
        <xdr:cNvPr id="280" name="Picture 39">
          <a:extLst>
            <a:ext uri="{FF2B5EF4-FFF2-40B4-BE49-F238E27FC236}">
              <a16:creationId xmlns:a16="http://schemas.microsoft.com/office/drawing/2014/main" id="{5FCAEE7E-C125-432E-BC23-1C07B30B21B4}"/>
            </a:ext>
            <a:ext uri="{147F2762-F138-4A5C-976F-8EAC2B608ADB}">
              <a16:predDERef xmlns:a16="http://schemas.microsoft.com/office/drawing/2014/main" pred="{888A8B85-E618-464E-8503-32C4272EC9C4}"/>
            </a:ext>
          </a:extLst>
        </xdr:cNvPr>
        <xdr:cNvPicPr>
          <a:picLocks noChangeAspect="1"/>
        </xdr:cNvPicPr>
      </xdr:nvPicPr>
      <xdr:blipFill>
        <a:blip xmlns:r="http://schemas.openxmlformats.org/officeDocument/2006/relationships" r:embed="rId22"/>
        <a:stretch>
          <a:fillRect/>
        </a:stretch>
      </xdr:blipFill>
      <xdr:spPr>
        <a:xfrm>
          <a:off x="6372225" y="24507825"/>
          <a:ext cx="114300" cy="142875"/>
        </a:xfrm>
        <a:prstGeom prst="rect">
          <a:avLst/>
        </a:prstGeom>
      </xdr:spPr>
    </xdr:pic>
    <xdr:clientData/>
  </xdr:twoCellAnchor>
  <xdr:twoCellAnchor editAs="oneCell">
    <xdr:from>
      <xdr:col>6</xdr:col>
      <xdr:colOff>0</xdr:colOff>
      <xdr:row>87</xdr:row>
      <xdr:rowOff>0</xdr:rowOff>
    </xdr:from>
    <xdr:to>
      <xdr:col>6</xdr:col>
      <xdr:colOff>114300</xdr:colOff>
      <xdr:row>87</xdr:row>
      <xdr:rowOff>131445</xdr:rowOff>
    </xdr:to>
    <xdr:pic>
      <xdr:nvPicPr>
        <xdr:cNvPr id="282" name="Picture 39">
          <a:extLst>
            <a:ext uri="{FF2B5EF4-FFF2-40B4-BE49-F238E27FC236}">
              <a16:creationId xmlns:a16="http://schemas.microsoft.com/office/drawing/2014/main" id="{C57BE218-A477-40FD-979D-7B44A6646544}"/>
            </a:ext>
            <a:ext uri="{147F2762-F138-4A5C-976F-8EAC2B608ADB}">
              <a16:predDERef xmlns:a16="http://schemas.microsoft.com/office/drawing/2014/main" pred="{5FCAEE7E-C125-432E-BC23-1C07B30B21B4}"/>
            </a:ext>
          </a:extLst>
        </xdr:cNvPr>
        <xdr:cNvPicPr>
          <a:picLocks noChangeAspect="1"/>
        </xdr:cNvPicPr>
      </xdr:nvPicPr>
      <xdr:blipFill>
        <a:blip xmlns:r="http://schemas.openxmlformats.org/officeDocument/2006/relationships" r:embed="rId22"/>
        <a:stretch>
          <a:fillRect/>
        </a:stretch>
      </xdr:blipFill>
      <xdr:spPr>
        <a:xfrm>
          <a:off x="6372225" y="25793700"/>
          <a:ext cx="114300" cy="142875"/>
        </a:xfrm>
        <a:prstGeom prst="rect">
          <a:avLst/>
        </a:prstGeom>
      </xdr:spPr>
    </xdr:pic>
    <xdr:clientData/>
  </xdr:twoCellAnchor>
  <xdr:twoCellAnchor editAs="oneCell">
    <xdr:from>
      <xdr:col>6</xdr:col>
      <xdr:colOff>0</xdr:colOff>
      <xdr:row>89</xdr:row>
      <xdr:rowOff>0</xdr:rowOff>
    </xdr:from>
    <xdr:to>
      <xdr:col>6</xdr:col>
      <xdr:colOff>114300</xdr:colOff>
      <xdr:row>89</xdr:row>
      <xdr:rowOff>135255</xdr:rowOff>
    </xdr:to>
    <xdr:pic>
      <xdr:nvPicPr>
        <xdr:cNvPr id="284" name="Picture 39">
          <a:extLst>
            <a:ext uri="{FF2B5EF4-FFF2-40B4-BE49-F238E27FC236}">
              <a16:creationId xmlns:a16="http://schemas.microsoft.com/office/drawing/2014/main" id="{84D413BE-FB9B-4012-9839-C4EB3CDE1BB3}"/>
            </a:ext>
            <a:ext uri="{147F2762-F138-4A5C-976F-8EAC2B608ADB}">
              <a16:predDERef xmlns:a16="http://schemas.microsoft.com/office/drawing/2014/main" pred="{C57BE218-A477-40FD-979D-7B44A6646544}"/>
            </a:ext>
          </a:extLst>
        </xdr:cNvPr>
        <xdr:cNvPicPr>
          <a:picLocks noChangeAspect="1"/>
        </xdr:cNvPicPr>
      </xdr:nvPicPr>
      <xdr:blipFill>
        <a:blip xmlns:r="http://schemas.openxmlformats.org/officeDocument/2006/relationships" r:embed="rId22"/>
        <a:stretch>
          <a:fillRect/>
        </a:stretch>
      </xdr:blipFill>
      <xdr:spPr>
        <a:xfrm>
          <a:off x="6372225" y="26365200"/>
          <a:ext cx="114300" cy="142875"/>
        </a:xfrm>
        <a:prstGeom prst="rect">
          <a:avLst/>
        </a:prstGeom>
      </xdr:spPr>
    </xdr:pic>
    <xdr:clientData/>
  </xdr:twoCellAnchor>
  <xdr:twoCellAnchor editAs="oneCell">
    <xdr:from>
      <xdr:col>6</xdr:col>
      <xdr:colOff>0</xdr:colOff>
      <xdr:row>91</xdr:row>
      <xdr:rowOff>0</xdr:rowOff>
    </xdr:from>
    <xdr:to>
      <xdr:col>6</xdr:col>
      <xdr:colOff>114300</xdr:colOff>
      <xdr:row>91</xdr:row>
      <xdr:rowOff>131445</xdr:rowOff>
    </xdr:to>
    <xdr:pic>
      <xdr:nvPicPr>
        <xdr:cNvPr id="286" name="Picture 39">
          <a:extLst>
            <a:ext uri="{FF2B5EF4-FFF2-40B4-BE49-F238E27FC236}">
              <a16:creationId xmlns:a16="http://schemas.microsoft.com/office/drawing/2014/main" id="{AD91B18E-7D40-457A-B317-DD554B46DBEB}"/>
            </a:ext>
            <a:ext uri="{147F2762-F138-4A5C-976F-8EAC2B608ADB}">
              <a16:predDERef xmlns:a16="http://schemas.microsoft.com/office/drawing/2014/main" pred="{84D413BE-FB9B-4012-9839-C4EB3CDE1BB3}"/>
            </a:ext>
          </a:extLst>
        </xdr:cNvPr>
        <xdr:cNvPicPr>
          <a:picLocks noChangeAspect="1"/>
        </xdr:cNvPicPr>
      </xdr:nvPicPr>
      <xdr:blipFill>
        <a:blip xmlns:r="http://schemas.openxmlformats.org/officeDocument/2006/relationships" r:embed="rId22"/>
        <a:stretch>
          <a:fillRect/>
        </a:stretch>
      </xdr:blipFill>
      <xdr:spPr>
        <a:xfrm>
          <a:off x="6372225" y="26936700"/>
          <a:ext cx="114300" cy="142875"/>
        </a:xfrm>
        <a:prstGeom prst="rect">
          <a:avLst/>
        </a:prstGeom>
      </xdr:spPr>
    </xdr:pic>
    <xdr:clientData/>
  </xdr:twoCellAnchor>
  <xdr:twoCellAnchor editAs="oneCell">
    <xdr:from>
      <xdr:col>6</xdr:col>
      <xdr:colOff>0</xdr:colOff>
      <xdr:row>93</xdr:row>
      <xdr:rowOff>9525</xdr:rowOff>
    </xdr:from>
    <xdr:to>
      <xdr:col>6</xdr:col>
      <xdr:colOff>114300</xdr:colOff>
      <xdr:row>93</xdr:row>
      <xdr:rowOff>154305</xdr:rowOff>
    </xdr:to>
    <xdr:pic>
      <xdr:nvPicPr>
        <xdr:cNvPr id="895" name="Picture 154">
          <a:extLst>
            <a:ext uri="{FF2B5EF4-FFF2-40B4-BE49-F238E27FC236}">
              <a16:creationId xmlns:a16="http://schemas.microsoft.com/office/drawing/2014/main" id="{13B74ECE-D79C-439F-8644-893FCE5D90CC}"/>
            </a:ext>
            <a:ext uri="{147F2762-F138-4A5C-976F-8EAC2B608ADB}">
              <a16:predDERef xmlns:a16="http://schemas.microsoft.com/office/drawing/2014/main" pred="{AD91B18E-7D40-457A-B317-DD554B46DBEB}"/>
            </a:ext>
          </a:extLst>
        </xdr:cNvPr>
        <xdr:cNvPicPr>
          <a:picLocks noChangeAspect="1"/>
        </xdr:cNvPicPr>
      </xdr:nvPicPr>
      <xdr:blipFill>
        <a:blip xmlns:r="http://schemas.openxmlformats.org/officeDocument/2006/relationships" r:embed="rId22"/>
        <a:stretch>
          <a:fillRect/>
        </a:stretch>
      </xdr:blipFill>
      <xdr:spPr>
        <a:xfrm>
          <a:off x="6372225" y="27393900"/>
          <a:ext cx="114300" cy="142875"/>
        </a:xfrm>
        <a:prstGeom prst="rect">
          <a:avLst/>
        </a:prstGeom>
      </xdr:spPr>
    </xdr:pic>
    <xdr:clientData/>
  </xdr:twoCellAnchor>
  <xdr:twoCellAnchor editAs="oneCell">
    <xdr:from>
      <xdr:col>6</xdr:col>
      <xdr:colOff>0</xdr:colOff>
      <xdr:row>95</xdr:row>
      <xdr:rowOff>0</xdr:rowOff>
    </xdr:from>
    <xdr:to>
      <xdr:col>6</xdr:col>
      <xdr:colOff>114300</xdr:colOff>
      <xdr:row>95</xdr:row>
      <xdr:rowOff>131445</xdr:rowOff>
    </xdr:to>
    <xdr:pic>
      <xdr:nvPicPr>
        <xdr:cNvPr id="290" name="Picture 39">
          <a:extLst>
            <a:ext uri="{FF2B5EF4-FFF2-40B4-BE49-F238E27FC236}">
              <a16:creationId xmlns:a16="http://schemas.microsoft.com/office/drawing/2014/main" id="{E79DA602-700E-4B91-883F-E4FAE030D7E7}"/>
            </a:ext>
            <a:ext uri="{147F2762-F138-4A5C-976F-8EAC2B608ADB}">
              <a16:predDERef xmlns:a16="http://schemas.microsoft.com/office/drawing/2014/main" pred="{13B74ECE-D79C-439F-8644-893FCE5D90CC}"/>
            </a:ext>
          </a:extLst>
        </xdr:cNvPr>
        <xdr:cNvPicPr>
          <a:picLocks noChangeAspect="1"/>
        </xdr:cNvPicPr>
      </xdr:nvPicPr>
      <xdr:blipFill>
        <a:blip xmlns:r="http://schemas.openxmlformats.org/officeDocument/2006/relationships" r:embed="rId22"/>
        <a:stretch>
          <a:fillRect/>
        </a:stretch>
      </xdr:blipFill>
      <xdr:spPr>
        <a:xfrm>
          <a:off x="6372225" y="28060650"/>
          <a:ext cx="114300" cy="142875"/>
        </a:xfrm>
        <a:prstGeom prst="rect">
          <a:avLst/>
        </a:prstGeom>
      </xdr:spPr>
    </xdr:pic>
    <xdr:clientData/>
  </xdr:twoCellAnchor>
  <xdr:twoCellAnchor editAs="oneCell">
    <xdr:from>
      <xdr:col>6</xdr:col>
      <xdr:colOff>0</xdr:colOff>
      <xdr:row>97</xdr:row>
      <xdr:rowOff>0</xdr:rowOff>
    </xdr:from>
    <xdr:to>
      <xdr:col>6</xdr:col>
      <xdr:colOff>114300</xdr:colOff>
      <xdr:row>97</xdr:row>
      <xdr:rowOff>135255</xdr:rowOff>
    </xdr:to>
    <xdr:pic>
      <xdr:nvPicPr>
        <xdr:cNvPr id="292" name="Picture 39">
          <a:extLst>
            <a:ext uri="{FF2B5EF4-FFF2-40B4-BE49-F238E27FC236}">
              <a16:creationId xmlns:a16="http://schemas.microsoft.com/office/drawing/2014/main" id="{71C76F8F-A00A-420D-9D9A-8AFDCDDC7845}"/>
            </a:ext>
            <a:ext uri="{147F2762-F138-4A5C-976F-8EAC2B608ADB}">
              <a16:predDERef xmlns:a16="http://schemas.microsoft.com/office/drawing/2014/main" pred="{E79DA602-700E-4B91-883F-E4FAE030D7E7}"/>
            </a:ext>
          </a:extLst>
        </xdr:cNvPr>
        <xdr:cNvPicPr>
          <a:picLocks noChangeAspect="1"/>
        </xdr:cNvPicPr>
      </xdr:nvPicPr>
      <xdr:blipFill>
        <a:blip xmlns:r="http://schemas.openxmlformats.org/officeDocument/2006/relationships" r:embed="rId22"/>
        <a:stretch>
          <a:fillRect/>
        </a:stretch>
      </xdr:blipFill>
      <xdr:spPr>
        <a:xfrm>
          <a:off x="6372225" y="28403550"/>
          <a:ext cx="114300" cy="142875"/>
        </a:xfrm>
        <a:prstGeom prst="rect">
          <a:avLst/>
        </a:prstGeom>
      </xdr:spPr>
    </xdr:pic>
    <xdr:clientData/>
  </xdr:twoCellAnchor>
  <xdr:twoCellAnchor editAs="oneCell">
    <xdr:from>
      <xdr:col>6</xdr:col>
      <xdr:colOff>0</xdr:colOff>
      <xdr:row>99</xdr:row>
      <xdr:rowOff>0</xdr:rowOff>
    </xdr:from>
    <xdr:to>
      <xdr:col>6</xdr:col>
      <xdr:colOff>114300</xdr:colOff>
      <xdr:row>99</xdr:row>
      <xdr:rowOff>131445</xdr:rowOff>
    </xdr:to>
    <xdr:pic>
      <xdr:nvPicPr>
        <xdr:cNvPr id="294" name="Picture 39">
          <a:extLst>
            <a:ext uri="{FF2B5EF4-FFF2-40B4-BE49-F238E27FC236}">
              <a16:creationId xmlns:a16="http://schemas.microsoft.com/office/drawing/2014/main" id="{92C5B11D-992E-4B50-A8A5-93BC5F1EECC5}"/>
            </a:ext>
            <a:ext uri="{147F2762-F138-4A5C-976F-8EAC2B608ADB}">
              <a16:predDERef xmlns:a16="http://schemas.microsoft.com/office/drawing/2014/main" pred="{71C76F8F-A00A-420D-9D9A-8AFDCDDC7845}"/>
            </a:ext>
          </a:extLst>
        </xdr:cNvPr>
        <xdr:cNvPicPr>
          <a:picLocks noChangeAspect="1"/>
        </xdr:cNvPicPr>
      </xdr:nvPicPr>
      <xdr:blipFill>
        <a:blip xmlns:r="http://schemas.openxmlformats.org/officeDocument/2006/relationships" r:embed="rId22"/>
        <a:stretch>
          <a:fillRect/>
        </a:stretch>
      </xdr:blipFill>
      <xdr:spPr>
        <a:xfrm>
          <a:off x="6372225" y="28832175"/>
          <a:ext cx="114300" cy="142875"/>
        </a:xfrm>
        <a:prstGeom prst="rect">
          <a:avLst/>
        </a:prstGeom>
      </xdr:spPr>
    </xdr:pic>
    <xdr:clientData/>
  </xdr:twoCellAnchor>
  <xdr:twoCellAnchor editAs="oneCell">
    <xdr:from>
      <xdr:col>6</xdr:col>
      <xdr:colOff>0</xdr:colOff>
      <xdr:row>101</xdr:row>
      <xdr:rowOff>0</xdr:rowOff>
    </xdr:from>
    <xdr:to>
      <xdr:col>6</xdr:col>
      <xdr:colOff>114300</xdr:colOff>
      <xdr:row>101</xdr:row>
      <xdr:rowOff>135255</xdr:rowOff>
    </xdr:to>
    <xdr:pic>
      <xdr:nvPicPr>
        <xdr:cNvPr id="296" name="Picture 39">
          <a:extLst>
            <a:ext uri="{FF2B5EF4-FFF2-40B4-BE49-F238E27FC236}">
              <a16:creationId xmlns:a16="http://schemas.microsoft.com/office/drawing/2014/main" id="{9B96F220-EB2A-498F-B4DB-FF3AE2561B32}"/>
            </a:ext>
            <a:ext uri="{147F2762-F138-4A5C-976F-8EAC2B608ADB}">
              <a16:predDERef xmlns:a16="http://schemas.microsoft.com/office/drawing/2014/main" pred="{92C5B11D-992E-4B50-A8A5-93BC5F1EECC5}"/>
            </a:ext>
          </a:extLst>
        </xdr:cNvPr>
        <xdr:cNvPicPr>
          <a:picLocks noChangeAspect="1"/>
        </xdr:cNvPicPr>
      </xdr:nvPicPr>
      <xdr:blipFill>
        <a:blip xmlns:r="http://schemas.openxmlformats.org/officeDocument/2006/relationships" r:embed="rId22"/>
        <a:stretch>
          <a:fillRect/>
        </a:stretch>
      </xdr:blipFill>
      <xdr:spPr>
        <a:xfrm>
          <a:off x="6372225" y="29365575"/>
          <a:ext cx="114300" cy="142875"/>
        </a:xfrm>
        <a:prstGeom prst="rect">
          <a:avLst/>
        </a:prstGeom>
      </xdr:spPr>
    </xdr:pic>
    <xdr:clientData/>
  </xdr:twoCellAnchor>
  <xdr:twoCellAnchor editAs="oneCell">
    <xdr:from>
      <xdr:col>6</xdr:col>
      <xdr:colOff>0</xdr:colOff>
      <xdr:row>103</xdr:row>
      <xdr:rowOff>0</xdr:rowOff>
    </xdr:from>
    <xdr:to>
      <xdr:col>6</xdr:col>
      <xdr:colOff>114300</xdr:colOff>
      <xdr:row>103</xdr:row>
      <xdr:rowOff>131445</xdr:rowOff>
    </xdr:to>
    <xdr:pic>
      <xdr:nvPicPr>
        <xdr:cNvPr id="298" name="Picture 39">
          <a:extLst>
            <a:ext uri="{FF2B5EF4-FFF2-40B4-BE49-F238E27FC236}">
              <a16:creationId xmlns:a16="http://schemas.microsoft.com/office/drawing/2014/main" id="{47524853-DC32-4F9F-B5AB-F99BF8E47F7E}"/>
            </a:ext>
            <a:ext uri="{147F2762-F138-4A5C-976F-8EAC2B608ADB}">
              <a16:predDERef xmlns:a16="http://schemas.microsoft.com/office/drawing/2014/main" pred="{9B96F220-EB2A-498F-B4DB-FF3AE2561B32}"/>
            </a:ext>
          </a:extLst>
        </xdr:cNvPr>
        <xdr:cNvPicPr>
          <a:picLocks noChangeAspect="1"/>
        </xdr:cNvPicPr>
      </xdr:nvPicPr>
      <xdr:blipFill>
        <a:blip xmlns:r="http://schemas.openxmlformats.org/officeDocument/2006/relationships" r:embed="rId22"/>
        <a:stretch>
          <a:fillRect/>
        </a:stretch>
      </xdr:blipFill>
      <xdr:spPr>
        <a:xfrm>
          <a:off x="6372225" y="29937075"/>
          <a:ext cx="114300" cy="142875"/>
        </a:xfrm>
        <a:prstGeom prst="rect">
          <a:avLst/>
        </a:prstGeom>
      </xdr:spPr>
    </xdr:pic>
    <xdr:clientData/>
  </xdr:twoCellAnchor>
  <xdr:twoCellAnchor editAs="oneCell">
    <xdr:from>
      <xdr:col>6</xdr:col>
      <xdr:colOff>0</xdr:colOff>
      <xdr:row>105</xdr:row>
      <xdr:rowOff>9525</xdr:rowOff>
    </xdr:from>
    <xdr:to>
      <xdr:col>6</xdr:col>
      <xdr:colOff>114300</xdr:colOff>
      <xdr:row>105</xdr:row>
      <xdr:rowOff>154305</xdr:rowOff>
    </xdr:to>
    <xdr:pic>
      <xdr:nvPicPr>
        <xdr:cNvPr id="894" name="Picture 160">
          <a:extLst>
            <a:ext uri="{FF2B5EF4-FFF2-40B4-BE49-F238E27FC236}">
              <a16:creationId xmlns:a16="http://schemas.microsoft.com/office/drawing/2014/main" id="{BE366412-F710-4FA4-B224-0B8E7F82D193}"/>
            </a:ext>
            <a:ext uri="{147F2762-F138-4A5C-976F-8EAC2B608ADB}">
              <a16:predDERef xmlns:a16="http://schemas.microsoft.com/office/drawing/2014/main" pred="{47524853-DC32-4F9F-B5AB-F99BF8E47F7E}"/>
            </a:ext>
          </a:extLst>
        </xdr:cNvPr>
        <xdr:cNvPicPr>
          <a:picLocks noChangeAspect="1"/>
        </xdr:cNvPicPr>
      </xdr:nvPicPr>
      <xdr:blipFill>
        <a:blip xmlns:r="http://schemas.openxmlformats.org/officeDocument/2006/relationships" r:embed="rId22"/>
        <a:stretch>
          <a:fillRect/>
        </a:stretch>
      </xdr:blipFill>
      <xdr:spPr>
        <a:xfrm>
          <a:off x="6372225" y="30365700"/>
          <a:ext cx="114300" cy="142875"/>
        </a:xfrm>
        <a:prstGeom prst="rect">
          <a:avLst/>
        </a:prstGeom>
      </xdr:spPr>
    </xdr:pic>
    <xdr:clientData/>
  </xdr:twoCellAnchor>
  <xdr:twoCellAnchor editAs="oneCell">
    <xdr:from>
      <xdr:col>6</xdr:col>
      <xdr:colOff>0</xdr:colOff>
      <xdr:row>107</xdr:row>
      <xdr:rowOff>0</xdr:rowOff>
    </xdr:from>
    <xdr:to>
      <xdr:col>6</xdr:col>
      <xdr:colOff>114300</xdr:colOff>
      <xdr:row>107</xdr:row>
      <xdr:rowOff>131445</xdr:rowOff>
    </xdr:to>
    <xdr:pic>
      <xdr:nvPicPr>
        <xdr:cNvPr id="302" name="Picture 39">
          <a:extLst>
            <a:ext uri="{FF2B5EF4-FFF2-40B4-BE49-F238E27FC236}">
              <a16:creationId xmlns:a16="http://schemas.microsoft.com/office/drawing/2014/main" id="{F6533ABD-3049-4083-9205-1AF4FF6A6753}"/>
            </a:ext>
            <a:ext uri="{147F2762-F138-4A5C-976F-8EAC2B608ADB}">
              <a16:predDERef xmlns:a16="http://schemas.microsoft.com/office/drawing/2014/main" pred="{BE366412-F710-4FA4-B224-0B8E7F82D193}"/>
            </a:ext>
          </a:extLst>
        </xdr:cNvPr>
        <xdr:cNvPicPr>
          <a:picLocks noChangeAspect="1"/>
        </xdr:cNvPicPr>
      </xdr:nvPicPr>
      <xdr:blipFill>
        <a:blip xmlns:r="http://schemas.openxmlformats.org/officeDocument/2006/relationships" r:embed="rId22"/>
        <a:stretch>
          <a:fillRect/>
        </a:stretch>
      </xdr:blipFill>
      <xdr:spPr>
        <a:xfrm>
          <a:off x="6372225" y="30908625"/>
          <a:ext cx="114300" cy="142875"/>
        </a:xfrm>
        <a:prstGeom prst="rect">
          <a:avLst/>
        </a:prstGeom>
      </xdr:spPr>
    </xdr:pic>
    <xdr:clientData/>
  </xdr:twoCellAnchor>
  <xdr:twoCellAnchor editAs="oneCell">
    <xdr:from>
      <xdr:col>6</xdr:col>
      <xdr:colOff>0</xdr:colOff>
      <xdr:row>109</xdr:row>
      <xdr:rowOff>0</xdr:rowOff>
    </xdr:from>
    <xdr:to>
      <xdr:col>6</xdr:col>
      <xdr:colOff>114300</xdr:colOff>
      <xdr:row>109</xdr:row>
      <xdr:rowOff>135255</xdr:rowOff>
    </xdr:to>
    <xdr:pic>
      <xdr:nvPicPr>
        <xdr:cNvPr id="304" name="Picture 39">
          <a:extLst>
            <a:ext uri="{FF2B5EF4-FFF2-40B4-BE49-F238E27FC236}">
              <a16:creationId xmlns:a16="http://schemas.microsoft.com/office/drawing/2014/main" id="{62CDB944-3C0D-4298-AA79-775CE18B7070}"/>
            </a:ext>
            <a:ext uri="{147F2762-F138-4A5C-976F-8EAC2B608ADB}">
              <a16:predDERef xmlns:a16="http://schemas.microsoft.com/office/drawing/2014/main" pred="{F6533ABD-3049-4083-9205-1AF4FF6A6753}"/>
            </a:ext>
          </a:extLst>
        </xdr:cNvPr>
        <xdr:cNvPicPr>
          <a:picLocks noChangeAspect="1"/>
        </xdr:cNvPicPr>
      </xdr:nvPicPr>
      <xdr:blipFill>
        <a:blip xmlns:r="http://schemas.openxmlformats.org/officeDocument/2006/relationships" r:embed="rId22"/>
        <a:stretch>
          <a:fillRect/>
        </a:stretch>
      </xdr:blipFill>
      <xdr:spPr>
        <a:xfrm>
          <a:off x="6372225" y="31242000"/>
          <a:ext cx="114300" cy="142875"/>
        </a:xfrm>
        <a:prstGeom prst="rect">
          <a:avLst/>
        </a:prstGeom>
      </xdr:spPr>
    </xdr:pic>
    <xdr:clientData/>
  </xdr:twoCellAnchor>
  <xdr:twoCellAnchor editAs="oneCell">
    <xdr:from>
      <xdr:col>6</xdr:col>
      <xdr:colOff>0</xdr:colOff>
      <xdr:row>113</xdr:row>
      <xdr:rowOff>9525</xdr:rowOff>
    </xdr:from>
    <xdr:to>
      <xdr:col>6</xdr:col>
      <xdr:colOff>114300</xdr:colOff>
      <xdr:row>113</xdr:row>
      <xdr:rowOff>154305</xdr:rowOff>
    </xdr:to>
    <xdr:pic>
      <xdr:nvPicPr>
        <xdr:cNvPr id="893" name="Picture 163">
          <a:extLst>
            <a:ext uri="{FF2B5EF4-FFF2-40B4-BE49-F238E27FC236}">
              <a16:creationId xmlns:a16="http://schemas.microsoft.com/office/drawing/2014/main" id="{D9204B84-3575-44D1-8660-4B1CF600A981}"/>
            </a:ext>
            <a:ext uri="{147F2762-F138-4A5C-976F-8EAC2B608ADB}">
              <a16:predDERef xmlns:a16="http://schemas.microsoft.com/office/drawing/2014/main" pred="{62CDB944-3C0D-4298-AA79-775CE18B7070}"/>
            </a:ext>
          </a:extLst>
        </xdr:cNvPr>
        <xdr:cNvPicPr>
          <a:picLocks noChangeAspect="1"/>
        </xdr:cNvPicPr>
      </xdr:nvPicPr>
      <xdr:blipFill>
        <a:blip xmlns:r="http://schemas.openxmlformats.org/officeDocument/2006/relationships" r:embed="rId22"/>
        <a:stretch>
          <a:fillRect/>
        </a:stretch>
      </xdr:blipFill>
      <xdr:spPr>
        <a:xfrm>
          <a:off x="6372225" y="32023050"/>
          <a:ext cx="114300" cy="142875"/>
        </a:xfrm>
        <a:prstGeom prst="rect">
          <a:avLst/>
        </a:prstGeom>
      </xdr:spPr>
    </xdr:pic>
    <xdr:clientData/>
  </xdr:twoCellAnchor>
  <xdr:twoCellAnchor editAs="oneCell">
    <xdr:from>
      <xdr:col>6</xdr:col>
      <xdr:colOff>0</xdr:colOff>
      <xdr:row>115</xdr:row>
      <xdr:rowOff>0</xdr:rowOff>
    </xdr:from>
    <xdr:to>
      <xdr:col>6</xdr:col>
      <xdr:colOff>114300</xdr:colOff>
      <xdr:row>115</xdr:row>
      <xdr:rowOff>135255</xdr:rowOff>
    </xdr:to>
    <xdr:pic>
      <xdr:nvPicPr>
        <xdr:cNvPr id="308" name="Picture 39">
          <a:extLst>
            <a:ext uri="{FF2B5EF4-FFF2-40B4-BE49-F238E27FC236}">
              <a16:creationId xmlns:a16="http://schemas.microsoft.com/office/drawing/2014/main" id="{4DE26D97-A050-47A0-AF15-C16DB1ABB20D}"/>
            </a:ext>
            <a:ext uri="{147F2762-F138-4A5C-976F-8EAC2B608ADB}">
              <a16:predDERef xmlns:a16="http://schemas.microsoft.com/office/drawing/2014/main" pred="{D9204B84-3575-44D1-8660-4B1CF600A981}"/>
            </a:ext>
          </a:extLst>
        </xdr:cNvPr>
        <xdr:cNvPicPr>
          <a:picLocks noChangeAspect="1"/>
        </xdr:cNvPicPr>
      </xdr:nvPicPr>
      <xdr:blipFill>
        <a:blip xmlns:r="http://schemas.openxmlformats.org/officeDocument/2006/relationships" r:embed="rId22"/>
        <a:stretch>
          <a:fillRect/>
        </a:stretch>
      </xdr:blipFill>
      <xdr:spPr>
        <a:xfrm>
          <a:off x="6372225" y="32823150"/>
          <a:ext cx="114300" cy="142875"/>
        </a:xfrm>
        <a:prstGeom prst="rect">
          <a:avLst/>
        </a:prstGeom>
      </xdr:spPr>
    </xdr:pic>
    <xdr:clientData/>
  </xdr:twoCellAnchor>
  <xdr:twoCellAnchor editAs="oneCell">
    <xdr:from>
      <xdr:col>6</xdr:col>
      <xdr:colOff>0</xdr:colOff>
      <xdr:row>117</xdr:row>
      <xdr:rowOff>0</xdr:rowOff>
    </xdr:from>
    <xdr:to>
      <xdr:col>6</xdr:col>
      <xdr:colOff>114300</xdr:colOff>
      <xdr:row>117</xdr:row>
      <xdr:rowOff>131445</xdr:rowOff>
    </xdr:to>
    <xdr:pic>
      <xdr:nvPicPr>
        <xdr:cNvPr id="310" name="Picture 39">
          <a:extLst>
            <a:ext uri="{FF2B5EF4-FFF2-40B4-BE49-F238E27FC236}">
              <a16:creationId xmlns:a16="http://schemas.microsoft.com/office/drawing/2014/main" id="{FF81D6C0-DDE7-4BE4-8463-715A9A3716F3}"/>
            </a:ext>
            <a:ext uri="{147F2762-F138-4A5C-976F-8EAC2B608ADB}">
              <a16:predDERef xmlns:a16="http://schemas.microsoft.com/office/drawing/2014/main" pred="{4DE26D97-A050-47A0-AF15-C16DB1ABB20D}"/>
            </a:ext>
          </a:extLst>
        </xdr:cNvPr>
        <xdr:cNvPicPr>
          <a:picLocks noChangeAspect="1"/>
        </xdr:cNvPicPr>
      </xdr:nvPicPr>
      <xdr:blipFill>
        <a:blip xmlns:r="http://schemas.openxmlformats.org/officeDocument/2006/relationships" r:embed="rId22"/>
        <a:stretch>
          <a:fillRect/>
        </a:stretch>
      </xdr:blipFill>
      <xdr:spPr>
        <a:xfrm>
          <a:off x="6372225" y="33156525"/>
          <a:ext cx="114300" cy="142875"/>
        </a:xfrm>
        <a:prstGeom prst="rect">
          <a:avLst/>
        </a:prstGeom>
      </xdr:spPr>
    </xdr:pic>
    <xdr:clientData/>
  </xdr:twoCellAnchor>
  <xdr:twoCellAnchor editAs="oneCell">
    <xdr:from>
      <xdr:col>6</xdr:col>
      <xdr:colOff>0</xdr:colOff>
      <xdr:row>119</xdr:row>
      <xdr:rowOff>0</xdr:rowOff>
    </xdr:from>
    <xdr:to>
      <xdr:col>6</xdr:col>
      <xdr:colOff>114300</xdr:colOff>
      <xdr:row>119</xdr:row>
      <xdr:rowOff>135255</xdr:rowOff>
    </xdr:to>
    <xdr:pic>
      <xdr:nvPicPr>
        <xdr:cNvPr id="312" name="Picture 39">
          <a:extLst>
            <a:ext uri="{FF2B5EF4-FFF2-40B4-BE49-F238E27FC236}">
              <a16:creationId xmlns:a16="http://schemas.microsoft.com/office/drawing/2014/main" id="{0D9F6FF8-7C8E-448B-B4C1-06031DA88C0B}"/>
            </a:ext>
            <a:ext uri="{147F2762-F138-4A5C-976F-8EAC2B608ADB}">
              <a16:predDERef xmlns:a16="http://schemas.microsoft.com/office/drawing/2014/main" pred="{FF81D6C0-DDE7-4BE4-8463-715A9A3716F3}"/>
            </a:ext>
          </a:extLst>
        </xdr:cNvPr>
        <xdr:cNvPicPr>
          <a:picLocks noChangeAspect="1"/>
        </xdr:cNvPicPr>
      </xdr:nvPicPr>
      <xdr:blipFill>
        <a:blip xmlns:r="http://schemas.openxmlformats.org/officeDocument/2006/relationships" r:embed="rId22"/>
        <a:stretch>
          <a:fillRect/>
        </a:stretch>
      </xdr:blipFill>
      <xdr:spPr>
        <a:xfrm>
          <a:off x="6372225" y="33489900"/>
          <a:ext cx="114300" cy="142875"/>
        </a:xfrm>
        <a:prstGeom prst="rect">
          <a:avLst/>
        </a:prstGeom>
      </xdr:spPr>
    </xdr:pic>
    <xdr:clientData/>
  </xdr:twoCellAnchor>
  <xdr:twoCellAnchor editAs="oneCell">
    <xdr:from>
      <xdr:col>6</xdr:col>
      <xdr:colOff>0</xdr:colOff>
      <xdr:row>121</xdr:row>
      <xdr:rowOff>9525</xdr:rowOff>
    </xdr:from>
    <xdr:to>
      <xdr:col>6</xdr:col>
      <xdr:colOff>114300</xdr:colOff>
      <xdr:row>121</xdr:row>
      <xdr:rowOff>154305</xdr:rowOff>
    </xdr:to>
    <xdr:pic>
      <xdr:nvPicPr>
        <xdr:cNvPr id="892" name="Picture 167">
          <a:extLst>
            <a:ext uri="{FF2B5EF4-FFF2-40B4-BE49-F238E27FC236}">
              <a16:creationId xmlns:a16="http://schemas.microsoft.com/office/drawing/2014/main" id="{5997E1D3-E451-461D-81AE-D061D8FBF7C8}"/>
            </a:ext>
            <a:ext uri="{147F2762-F138-4A5C-976F-8EAC2B608ADB}">
              <a16:predDERef xmlns:a16="http://schemas.microsoft.com/office/drawing/2014/main" pred="{0D9F6FF8-7C8E-448B-B4C1-06031DA88C0B}"/>
            </a:ext>
          </a:extLst>
        </xdr:cNvPr>
        <xdr:cNvPicPr>
          <a:picLocks noChangeAspect="1"/>
        </xdr:cNvPicPr>
      </xdr:nvPicPr>
      <xdr:blipFill>
        <a:blip xmlns:r="http://schemas.openxmlformats.org/officeDocument/2006/relationships" r:embed="rId22"/>
        <a:stretch>
          <a:fillRect/>
        </a:stretch>
      </xdr:blipFill>
      <xdr:spPr>
        <a:xfrm>
          <a:off x="6372225" y="33832800"/>
          <a:ext cx="114300" cy="142875"/>
        </a:xfrm>
        <a:prstGeom prst="rect">
          <a:avLst/>
        </a:prstGeom>
      </xdr:spPr>
    </xdr:pic>
    <xdr:clientData/>
  </xdr:twoCellAnchor>
  <xdr:twoCellAnchor editAs="oneCell">
    <xdr:from>
      <xdr:col>6</xdr:col>
      <xdr:colOff>0</xdr:colOff>
      <xdr:row>123</xdr:row>
      <xdr:rowOff>0</xdr:rowOff>
    </xdr:from>
    <xdr:to>
      <xdr:col>6</xdr:col>
      <xdr:colOff>114300</xdr:colOff>
      <xdr:row>123</xdr:row>
      <xdr:rowOff>135255</xdr:rowOff>
    </xdr:to>
    <xdr:pic>
      <xdr:nvPicPr>
        <xdr:cNvPr id="316" name="Picture 39">
          <a:extLst>
            <a:ext uri="{FF2B5EF4-FFF2-40B4-BE49-F238E27FC236}">
              <a16:creationId xmlns:a16="http://schemas.microsoft.com/office/drawing/2014/main" id="{51610089-FF04-41D5-93F8-0CA966C7C9F9}"/>
            </a:ext>
            <a:ext uri="{147F2762-F138-4A5C-976F-8EAC2B608ADB}">
              <a16:predDERef xmlns:a16="http://schemas.microsoft.com/office/drawing/2014/main" pred="{5997E1D3-E451-461D-81AE-D061D8FBF7C8}"/>
            </a:ext>
          </a:extLst>
        </xdr:cNvPr>
        <xdr:cNvPicPr>
          <a:picLocks noChangeAspect="1"/>
        </xdr:cNvPicPr>
      </xdr:nvPicPr>
      <xdr:blipFill>
        <a:blip xmlns:r="http://schemas.openxmlformats.org/officeDocument/2006/relationships" r:embed="rId22"/>
        <a:stretch>
          <a:fillRect/>
        </a:stretch>
      </xdr:blipFill>
      <xdr:spPr>
        <a:xfrm>
          <a:off x="6372225" y="34242375"/>
          <a:ext cx="114300" cy="142875"/>
        </a:xfrm>
        <a:prstGeom prst="rect">
          <a:avLst/>
        </a:prstGeom>
      </xdr:spPr>
    </xdr:pic>
    <xdr:clientData/>
  </xdr:twoCellAnchor>
  <xdr:twoCellAnchor editAs="oneCell">
    <xdr:from>
      <xdr:col>6</xdr:col>
      <xdr:colOff>0</xdr:colOff>
      <xdr:row>125</xdr:row>
      <xdr:rowOff>9525</xdr:rowOff>
    </xdr:from>
    <xdr:to>
      <xdr:col>6</xdr:col>
      <xdr:colOff>114300</xdr:colOff>
      <xdr:row>125</xdr:row>
      <xdr:rowOff>154305</xdr:rowOff>
    </xdr:to>
    <xdr:pic>
      <xdr:nvPicPr>
        <xdr:cNvPr id="891" name="Picture 170">
          <a:extLst>
            <a:ext uri="{FF2B5EF4-FFF2-40B4-BE49-F238E27FC236}">
              <a16:creationId xmlns:a16="http://schemas.microsoft.com/office/drawing/2014/main" id="{BD4C4503-F1DC-4B23-ACC9-F844D5CFC3DC}"/>
            </a:ext>
            <a:ext uri="{147F2762-F138-4A5C-976F-8EAC2B608ADB}">
              <a16:predDERef xmlns:a16="http://schemas.microsoft.com/office/drawing/2014/main" pred="{51610089-FF04-41D5-93F8-0CA966C7C9F9}"/>
            </a:ext>
          </a:extLst>
        </xdr:cNvPr>
        <xdr:cNvPicPr>
          <a:picLocks noChangeAspect="1"/>
        </xdr:cNvPicPr>
      </xdr:nvPicPr>
      <xdr:blipFill>
        <a:blip xmlns:r="http://schemas.openxmlformats.org/officeDocument/2006/relationships" r:embed="rId22"/>
        <a:stretch>
          <a:fillRect/>
        </a:stretch>
      </xdr:blipFill>
      <xdr:spPr>
        <a:xfrm>
          <a:off x="6372225" y="34680525"/>
          <a:ext cx="114300" cy="142875"/>
        </a:xfrm>
        <a:prstGeom prst="rect">
          <a:avLst/>
        </a:prstGeom>
      </xdr:spPr>
    </xdr:pic>
    <xdr:clientData/>
  </xdr:twoCellAnchor>
  <xdr:twoCellAnchor editAs="oneCell">
    <xdr:from>
      <xdr:col>6</xdr:col>
      <xdr:colOff>0</xdr:colOff>
      <xdr:row>127</xdr:row>
      <xdr:rowOff>0</xdr:rowOff>
    </xdr:from>
    <xdr:to>
      <xdr:col>6</xdr:col>
      <xdr:colOff>114300</xdr:colOff>
      <xdr:row>127</xdr:row>
      <xdr:rowOff>135255</xdr:rowOff>
    </xdr:to>
    <xdr:pic>
      <xdr:nvPicPr>
        <xdr:cNvPr id="320" name="Picture 39">
          <a:extLst>
            <a:ext uri="{FF2B5EF4-FFF2-40B4-BE49-F238E27FC236}">
              <a16:creationId xmlns:a16="http://schemas.microsoft.com/office/drawing/2014/main" id="{1BC31D8D-62B6-4C72-AC3B-8161579A275A}"/>
            </a:ext>
            <a:ext uri="{147F2762-F138-4A5C-976F-8EAC2B608ADB}">
              <a16:predDERef xmlns:a16="http://schemas.microsoft.com/office/drawing/2014/main" pred="{BD4C4503-F1DC-4B23-ACC9-F844D5CFC3DC}"/>
            </a:ext>
          </a:extLst>
        </xdr:cNvPr>
        <xdr:cNvPicPr>
          <a:picLocks noChangeAspect="1"/>
        </xdr:cNvPicPr>
      </xdr:nvPicPr>
      <xdr:blipFill>
        <a:blip xmlns:r="http://schemas.openxmlformats.org/officeDocument/2006/relationships" r:embed="rId22"/>
        <a:stretch>
          <a:fillRect/>
        </a:stretch>
      </xdr:blipFill>
      <xdr:spPr>
        <a:xfrm>
          <a:off x="6372225" y="35099625"/>
          <a:ext cx="114300" cy="142875"/>
        </a:xfrm>
        <a:prstGeom prst="rect">
          <a:avLst/>
        </a:prstGeom>
      </xdr:spPr>
    </xdr:pic>
    <xdr:clientData/>
  </xdr:twoCellAnchor>
  <xdr:twoCellAnchor editAs="oneCell">
    <xdr:from>
      <xdr:col>6</xdr:col>
      <xdr:colOff>0</xdr:colOff>
      <xdr:row>130</xdr:row>
      <xdr:rowOff>9525</xdr:rowOff>
    </xdr:from>
    <xdr:to>
      <xdr:col>6</xdr:col>
      <xdr:colOff>114300</xdr:colOff>
      <xdr:row>130</xdr:row>
      <xdr:rowOff>154305</xdr:rowOff>
    </xdr:to>
    <xdr:pic>
      <xdr:nvPicPr>
        <xdr:cNvPr id="890" name="Picture 173">
          <a:extLst>
            <a:ext uri="{FF2B5EF4-FFF2-40B4-BE49-F238E27FC236}">
              <a16:creationId xmlns:a16="http://schemas.microsoft.com/office/drawing/2014/main" id="{AAF6BE2E-0299-4256-AC57-B0309D968AEF}"/>
            </a:ext>
            <a:ext uri="{147F2762-F138-4A5C-976F-8EAC2B608ADB}">
              <a16:predDERef xmlns:a16="http://schemas.microsoft.com/office/drawing/2014/main" pred="{1BC31D8D-62B6-4C72-AC3B-8161579A275A}"/>
            </a:ext>
          </a:extLst>
        </xdr:cNvPr>
        <xdr:cNvPicPr>
          <a:picLocks noChangeAspect="1"/>
        </xdr:cNvPicPr>
      </xdr:nvPicPr>
      <xdr:blipFill>
        <a:blip xmlns:r="http://schemas.openxmlformats.org/officeDocument/2006/relationships" r:embed="rId22"/>
        <a:stretch>
          <a:fillRect/>
        </a:stretch>
      </xdr:blipFill>
      <xdr:spPr>
        <a:xfrm>
          <a:off x="6372225" y="35652075"/>
          <a:ext cx="114300" cy="142875"/>
        </a:xfrm>
        <a:prstGeom prst="rect">
          <a:avLst/>
        </a:prstGeom>
      </xdr:spPr>
    </xdr:pic>
    <xdr:clientData/>
  </xdr:twoCellAnchor>
  <xdr:twoCellAnchor editAs="oneCell">
    <xdr:from>
      <xdr:col>6</xdr:col>
      <xdr:colOff>0</xdr:colOff>
      <xdr:row>132</xdr:row>
      <xdr:rowOff>9525</xdr:rowOff>
    </xdr:from>
    <xdr:to>
      <xdr:col>6</xdr:col>
      <xdr:colOff>114300</xdr:colOff>
      <xdr:row>132</xdr:row>
      <xdr:rowOff>154305</xdr:rowOff>
    </xdr:to>
    <xdr:pic>
      <xdr:nvPicPr>
        <xdr:cNvPr id="889" name="Picture 174">
          <a:extLst>
            <a:ext uri="{FF2B5EF4-FFF2-40B4-BE49-F238E27FC236}">
              <a16:creationId xmlns:a16="http://schemas.microsoft.com/office/drawing/2014/main" id="{23827161-8A50-45CE-ACF9-3366D9A0CB0C}"/>
            </a:ext>
            <a:ext uri="{147F2762-F138-4A5C-976F-8EAC2B608ADB}">
              <a16:predDERef xmlns:a16="http://schemas.microsoft.com/office/drawing/2014/main" pred="{AAF6BE2E-0299-4256-AC57-B0309D968AEF}"/>
            </a:ext>
          </a:extLst>
        </xdr:cNvPr>
        <xdr:cNvPicPr>
          <a:picLocks noChangeAspect="1"/>
        </xdr:cNvPicPr>
      </xdr:nvPicPr>
      <xdr:blipFill>
        <a:blip xmlns:r="http://schemas.openxmlformats.org/officeDocument/2006/relationships" r:embed="rId22"/>
        <a:stretch>
          <a:fillRect/>
        </a:stretch>
      </xdr:blipFill>
      <xdr:spPr>
        <a:xfrm>
          <a:off x="6372225" y="36271200"/>
          <a:ext cx="114300" cy="142875"/>
        </a:xfrm>
        <a:prstGeom prst="rect">
          <a:avLst/>
        </a:prstGeom>
      </xdr:spPr>
    </xdr:pic>
    <xdr:clientData/>
  </xdr:twoCellAnchor>
  <xdr:twoCellAnchor editAs="oneCell">
    <xdr:from>
      <xdr:col>6</xdr:col>
      <xdr:colOff>0</xdr:colOff>
      <xdr:row>134</xdr:row>
      <xdr:rowOff>9525</xdr:rowOff>
    </xdr:from>
    <xdr:to>
      <xdr:col>6</xdr:col>
      <xdr:colOff>114300</xdr:colOff>
      <xdr:row>134</xdr:row>
      <xdr:rowOff>154305</xdr:rowOff>
    </xdr:to>
    <xdr:pic>
      <xdr:nvPicPr>
        <xdr:cNvPr id="888" name="Picture 175">
          <a:extLst>
            <a:ext uri="{FF2B5EF4-FFF2-40B4-BE49-F238E27FC236}">
              <a16:creationId xmlns:a16="http://schemas.microsoft.com/office/drawing/2014/main" id="{A42F8F7E-763A-4D39-A59B-BEF99E671849}"/>
            </a:ext>
            <a:ext uri="{147F2762-F138-4A5C-976F-8EAC2B608ADB}">
              <a16:predDERef xmlns:a16="http://schemas.microsoft.com/office/drawing/2014/main" pred="{23827161-8A50-45CE-ACF9-3366D9A0CB0C}"/>
            </a:ext>
          </a:extLst>
        </xdr:cNvPr>
        <xdr:cNvPicPr>
          <a:picLocks noChangeAspect="1"/>
        </xdr:cNvPicPr>
      </xdr:nvPicPr>
      <xdr:blipFill>
        <a:blip xmlns:r="http://schemas.openxmlformats.org/officeDocument/2006/relationships" r:embed="rId22"/>
        <a:stretch>
          <a:fillRect/>
        </a:stretch>
      </xdr:blipFill>
      <xdr:spPr>
        <a:xfrm>
          <a:off x="6372225" y="36871275"/>
          <a:ext cx="114300" cy="142875"/>
        </a:xfrm>
        <a:prstGeom prst="rect">
          <a:avLst/>
        </a:prstGeom>
      </xdr:spPr>
    </xdr:pic>
    <xdr:clientData/>
  </xdr:twoCellAnchor>
  <xdr:twoCellAnchor editAs="oneCell">
    <xdr:from>
      <xdr:col>6</xdr:col>
      <xdr:colOff>0</xdr:colOff>
      <xdr:row>137</xdr:row>
      <xdr:rowOff>0</xdr:rowOff>
    </xdr:from>
    <xdr:to>
      <xdr:col>6</xdr:col>
      <xdr:colOff>114300</xdr:colOff>
      <xdr:row>137</xdr:row>
      <xdr:rowOff>135255</xdr:rowOff>
    </xdr:to>
    <xdr:pic>
      <xdr:nvPicPr>
        <xdr:cNvPr id="328" name="Picture 39">
          <a:extLst>
            <a:ext uri="{FF2B5EF4-FFF2-40B4-BE49-F238E27FC236}">
              <a16:creationId xmlns:a16="http://schemas.microsoft.com/office/drawing/2014/main" id="{432A5A6D-1B98-4129-AE7D-91779D3E8A85}"/>
            </a:ext>
            <a:ext uri="{147F2762-F138-4A5C-976F-8EAC2B608ADB}">
              <a16:predDERef xmlns:a16="http://schemas.microsoft.com/office/drawing/2014/main" pred="{A42F8F7E-763A-4D39-A59B-BEF99E671849}"/>
            </a:ext>
          </a:extLst>
        </xdr:cNvPr>
        <xdr:cNvPicPr>
          <a:picLocks noChangeAspect="1"/>
        </xdr:cNvPicPr>
      </xdr:nvPicPr>
      <xdr:blipFill>
        <a:blip xmlns:r="http://schemas.openxmlformats.org/officeDocument/2006/relationships" r:embed="rId22"/>
        <a:stretch>
          <a:fillRect/>
        </a:stretch>
      </xdr:blipFill>
      <xdr:spPr>
        <a:xfrm>
          <a:off x="6372225" y="37366575"/>
          <a:ext cx="114300" cy="142875"/>
        </a:xfrm>
        <a:prstGeom prst="rect">
          <a:avLst/>
        </a:prstGeom>
      </xdr:spPr>
    </xdr:pic>
    <xdr:clientData/>
  </xdr:twoCellAnchor>
  <xdr:twoCellAnchor editAs="oneCell">
    <xdr:from>
      <xdr:col>6</xdr:col>
      <xdr:colOff>0</xdr:colOff>
      <xdr:row>139</xdr:row>
      <xdr:rowOff>9525</xdr:rowOff>
    </xdr:from>
    <xdr:to>
      <xdr:col>6</xdr:col>
      <xdr:colOff>114300</xdr:colOff>
      <xdr:row>139</xdr:row>
      <xdr:rowOff>154305</xdr:rowOff>
    </xdr:to>
    <xdr:pic>
      <xdr:nvPicPr>
        <xdr:cNvPr id="887" name="Picture 177">
          <a:extLst>
            <a:ext uri="{FF2B5EF4-FFF2-40B4-BE49-F238E27FC236}">
              <a16:creationId xmlns:a16="http://schemas.microsoft.com/office/drawing/2014/main" id="{71147D2D-BB5A-4221-BAA3-7313A005BEEF}"/>
            </a:ext>
            <a:ext uri="{147F2762-F138-4A5C-976F-8EAC2B608ADB}">
              <a16:predDERef xmlns:a16="http://schemas.microsoft.com/office/drawing/2014/main" pred="{432A5A6D-1B98-4129-AE7D-91779D3E8A85}"/>
            </a:ext>
          </a:extLst>
        </xdr:cNvPr>
        <xdr:cNvPicPr>
          <a:picLocks noChangeAspect="1"/>
        </xdr:cNvPicPr>
      </xdr:nvPicPr>
      <xdr:blipFill>
        <a:blip xmlns:r="http://schemas.openxmlformats.org/officeDocument/2006/relationships" r:embed="rId22"/>
        <a:stretch>
          <a:fillRect/>
        </a:stretch>
      </xdr:blipFill>
      <xdr:spPr>
        <a:xfrm>
          <a:off x="6372225" y="37728525"/>
          <a:ext cx="114300" cy="142875"/>
        </a:xfrm>
        <a:prstGeom prst="rect">
          <a:avLst/>
        </a:prstGeom>
      </xdr:spPr>
    </xdr:pic>
    <xdr:clientData/>
  </xdr:twoCellAnchor>
  <xdr:twoCellAnchor editAs="oneCell">
    <xdr:from>
      <xdr:col>6</xdr:col>
      <xdr:colOff>0</xdr:colOff>
      <xdr:row>141</xdr:row>
      <xdr:rowOff>0</xdr:rowOff>
    </xdr:from>
    <xdr:to>
      <xdr:col>6</xdr:col>
      <xdr:colOff>114300</xdr:colOff>
      <xdr:row>141</xdr:row>
      <xdr:rowOff>135255</xdr:rowOff>
    </xdr:to>
    <xdr:pic>
      <xdr:nvPicPr>
        <xdr:cNvPr id="332" name="Picture 39">
          <a:extLst>
            <a:ext uri="{FF2B5EF4-FFF2-40B4-BE49-F238E27FC236}">
              <a16:creationId xmlns:a16="http://schemas.microsoft.com/office/drawing/2014/main" id="{CB007DA2-ED35-461A-80C7-64F9D8B55BD7}"/>
            </a:ext>
            <a:ext uri="{147F2762-F138-4A5C-976F-8EAC2B608ADB}">
              <a16:predDERef xmlns:a16="http://schemas.microsoft.com/office/drawing/2014/main" pred="{71147D2D-BB5A-4221-BAA3-7313A005BEEF}"/>
            </a:ext>
          </a:extLst>
        </xdr:cNvPr>
        <xdr:cNvPicPr>
          <a:picLocks noChangeAspect="1"/>
        </xdr:cNvPicPr>
      </xdr:nvPicPr>
      <xdr:blipFill>
        <a:blip xmlns:r="http://schemas.openxmlformats.org/officeDocument/2006/relationships" r:embed="rId22"/>
        <a:stretch>
          <a:fillRect/>
        </a:stretch>
      </xdr:blipFill>
      <xdr:spPr>
        <a:xfrm>
          <a:off x="6372225" y="38414325"/>
          <a:ext cx="114300" cy="142875"/>
        </a:xfrm>
        <a:prstGeom prst="rect">
          <a:avLst/>
        </a:prstGeom>
      </xdr:spPr>
    </xdr:pic>
    <xdr:clientData/>
  </xdr:twoCellAnchor>
  <xdr:twoCellAnchor editAs="oneCell">
    <xdr:from>
      <xdr:col>6</xdr:col>
      <xdr:colOff>0</xdr:colOff>
      <xdr:row>143</xdr:row>
      <xdr:rowOff>0</xdr:rowOff>
    </xdr:from>
    <xdr:to>
      <xdr:col>6</xdr:col>
      <xdr:colOff>114300</xdr:colOff>
      <xdr:row>143</xdr:row>
      <xdr:rowOff>131445</xdr:rowOff>
    </xdr:to>
    <xdr:pic>
      <xdr:nvPicPr>
        <xdr:cNvPr id="334" name="Picture 39">
          <a:extLst>
            <a:ext uri="{FF2B5EF4-FFF2-40B4-BE49-F238E27FC236}">
              <a16:creationId xmlns:a16="http://schemas.microsoft.com/office/drawing/2014/main" id="{3A87DCA9-C5E8-4C1B-9BEF-22F3404B8D96}"/>
            </a:ext>
            <a:ext uri="{147F2762-F138-4A5C-976F-8EAC2B608ADB}">
              <a16:predDERef xmlns:a16="http://schemas.microsoft.com/office/drawing/2014/main" pred="{CB007DA2-ED35-461A-80C7-64F9D8B55BD7}"/>
            </a:ext>
          </a:extLst>
        </xdr:cNvPr>
        <xdr:cNvPicPr>
          <a:picLocks noChangeAspect="1"/>
        </xdr:cNvPicPr>
      </xdr:nvPicPr>
      <xdr:blipFill>
        <a:blip xmlns:r="http://schemas.openxmlformats.org/officeDocument/2006/relationships" r:embed="rId22"/>
        <a:stretch>
          <a:fillRect/>
        </a:stretch>
      </xdr:blipFill>
      <xdr:spPr>
        <a:xfrm>
          <a:off x="6372225" y="39109650"/>
          <a:ext cx="114300" cy="142875"/>
        </a:xfrm>
        <a:prstGeom prst="rect">
          <a:avLst/>
        </a:prstGeom>
      </xdr:spPr>
    </xdr:pic>
    <xdr:clientData/>
  </xdr:twoCellAnchor>
  <xdr:twoCellAnchor editAs="oneCell">
    <xdr:from>
      <xdr:col>6</xdr:col>
      <xdr:colOff>0</xdr:colOff>
      <xdr:row>145</xdr:row>
      <xdr:rowOff>0</xdr:rowOff>
    </xdr:from>
    <xdr:to>
      <xdr:col>6</xdr:col>
      <xdr:colOff>114300</xdr:colOff>
      <xdr:row>145</xdr:row>
      <xdr:rowOff>135255</xdr:rowOff>
    </xdr:to>
    <xdr:pic>
      <xdr:nvPicPr>
        <xdr:cNvPr id="336" name="Picture 39">
          <a:extLst>
            <a:ext uri="{FF2B5EF4-FFF2-40B4-BE49-F238E27FC236}">
              <a16:creationId xmlns:a16="http://schemas.microsoft.com/office/drawing/2014/main" id="{E0E4DAC5-42EC-41FA-AE06-83CE4DE3FC1B}"/>
            </a:ext>
            <a:ext uri="{147F2762-F138-4A5C-976F-8EAC2B608ADB}">
              <a16:predDERef xmlns:a16="http://schemas.microsoft.com/office/drawing/2014/main" pred="{3A87DCA9-C5E8-4C1B-9BEF-22F3404B8D96}"/>
            </a:ext>
          </a:extLst>
        </xdr:cNvPr>
        <xdr:cNvPicPr>
          <a:picLocks noChangeAspect="1"/>
        </xdr:cNvPicPr>
      </xdr:nvPicPr>
      <xdr:blipFill>
        <a:blip xmlns:r="http://schemas.openxmlformats.org/officeDocument/2006/relationships" r:embed="rId22"/>
        <a:stretch>
          <a:fillRect/>
        </a:stretch>
      </xdr:blipFill>
      <xdr:spPr>
        <a:xfrm>
          <a:off x="6372225" y="39662100"/>
          <a:ext cx="114300" cy="142875"/>
        </a:xfrm>
        <a:prstGeom prst="rect">
          <a:avLst/>
        </a:prstGeom>
      </xdr:spPr>
    </xdr:pic>
    <xdr:clientData/>
  </xdr:twoCellAnchor>
  <xdr:twoCellAnchor editAs="oneCell">
    <xdr:from>
      <xdr:col>6</xdr:col>
      <xdr:colOff>0</xdr:colOff>
      <xdr:row>147</xdr:row>
      <xdr:rowOff>9525</xdr:rowOff>
    </xdr:from>
    <xdr:to>
      <xdr:col>6</xdr:col>
      <xdr:colOff>114300</xdr:colOff>
      <xdr:row>147</xdr:row>
      <xdr:rowOff>154305</xdr:rowOff>
    </xdr:to>
    <xdr:pic>
      <xdr:nvPicPr>
        <xdr:cNvPr id="886" name="Picture 182">
          <a:extLst>
            <a:ext uri="{FF2B5EF4-FFF2-40B4-BE49-F238E27FC236}">
              <a16:creationId xmlns:a16="http://schemas.microsoft.com/office/drawing/2014/main" id="{ED693A90-22B7-4630-99D8-3AE6F6806249}"/>
            </a:ext>
            <a:ext uri="{147F2762-F138-4A5C-976F-8EAC2B608ADB}">
              <a16:predDERef xmlns:a16="http://schemas.microsoft.com/office/drawing/2014/main" pred="{E0E4DAC5-42EC-41FA-AE06-83CE4DE3FC1B}"/>
            </a:ext>
          </a:extLst>
        </xdr:cNvPr>
        <xdr:cNvPicPr>
          <a:picLocks noChangeAspect="1"/>
        </xdr:cNvPicPr>
      </xdr:nvPicPr>
      <xdr:blipFill>
        <a:blip xmlns:r="http://schemas.openxmlformats.org/officeDocument/2006/relationships" r:embed="rId22"/>
        <a:stretch>
          <a:fillRect/>
        </a:stretch>
      </xdr:blipFill>
      <xdr:spPr>
        <a:xfrm>
          <a:off x="6372225" y="40090725"/>
          <a:ext cx="114300" cy="142875"/>
        </a:xfrm>
        <a:prstGeom prst="rect">
          <a:avLst/>
        </a:prstGeom>
      </xdr:spPr>
    </xdr:pic>
    <xdr:clientData/>
  </xdr:twoCellAnchor>
  <xdr:twoCellAnchor editAs="oneCell">
    <xdr:from>
      <xdr:col>6</xdr:col>
      <xdr:colOff>0</xdr:colOff>
      <xdr:row>149</xdr:row>
      <xdr:rowOff>0</xdr:rowOff>
    </xdr:from>
    <xdr:to>
      <xdr:col>6</xdr:col>
      <xdr:colOff>114300</xdr:colOff>
      <xdr:row>149</xdr:row>
      <xdr:rowOff>135255</xdr:rowOff>
    </xdr:to>
    <xdr:pic>
      <xdr:nvPicPr>
        <xdr:cNvPr id="340" name="Picture 39">
          <a:extLst>
            <a:ext uri="{FF2B5EF4-FFF2-40B4-BE49-F238E27FC236}">
              <a16:creationId xmlns:a16="http://schemas.microsoft.com/office/drawing/2014/main" id="{F0D6C163-69FB-4980-A0FD-6B02DBB029EC}"/>
            </a:ext>
            <a:ext uri="{147F2762-F138-4A5C-976F-8EAC2B608ADB}">
              <a16:predDERef xmlns:a16="http://schemas.microsoft.com/office/drawing/2014/main" pred="{ED693A90-22B7-4630-99D8-3AE6F6806249}"/>
            </a:ext>
          </a:extLst>
        </xdr:cNvPr>
        <xdr:cNvPicPr>
          <a:picLocks noChangeAspect="1"/>
        </xdr:cNvPicPr>
      </xdr:nvPicPr>
      <xdr:blipFill>
        <a:blip xmlns:r="http://schemas.openxmlformats.org/officeDocument/2006/relationships" r:embed="rId22"/>
        <a:stretch>
          <a:fillRect/>
        </a:stretch>
      </xdr:blipFill>
      <xdr:spPr>
        <a:xfrm>
          <a:off x="6372225" y="41348025"/>
          <a:ext cx="114300" cy="142875"/>
        </a:xfrm>
        <a:prstGeom prst="rect">
          <a:avLst/>
        </a:prstGeom>
      </xdr:spPr>
    </xdr:pic>
    <xdr:clientData/>
  </xdr:twoCellAnchor>
  <xdr:twoCellAnchor editAs="oneCell">
    <xdr:from>
      <xdr:col>6</xdr:col>
      <xdr:colOff>0</xdr:colOff>
      <xdr:row>151</xdr:row>
      <xdr:rowOff>0</xdr:rowOff>
    </xdr:from>
    <xdr:to>
      <xdr:col>6</xdr:col>
      <xdr:colOff>114300</xdr:colOff>
      <xdr:row>151</xdr:row>
      <xdr:rowOff>131445</xdr:rowOff>
    </xdr:to>
    <xdr:pic>
      <xdr:nvPicPr>
        <xdr:cNvPr id="342" name="Picture 39">
          <a:extLst>
            <a:ext uri="{FF2B5EF4-FFF2-40B4-BE49-F238E27FC236}">
              <a16:creationId xmlns:a16="http://schemas.microsoft.com/office/drawing/2014/main" id="{C52277ED-EF1B-4939-88D1-16289089E99D}"/>
            </a:ext>
            <a:ext uri="{147F2762-F138-4A5C-976F-8EAC2B608ADB}">
              <a16:predDERef xmlns:a16="http://schemas.microsoft.com/office/drawing/2014/main" pred="{F0D6C163-69FB-4980-A0FD-6B02DBB029EC}"/>
            </a:ext>
          </a:extLst>
        </xdr:cNvPr>
        <xdr:cNvPicPr>
          <a:picLocks noChangeAspect="1"/>
        </xdr:cNvPicPr>
      </xdr:nvPicPr>
      <xdr:blipFill>
        <a:blip xmlns:r="http://schemas.openxmlformats.org/officeDocument/2006/relationships" r:embed="rId22"/>
        <a:stretch>
          <a:fillRect/>
        </a:stretch>
      </xdr:blipFill>
      <xdr:spPr>
        <a:xfrm>
          <a:off x="6372225" y="41690925"/>
          <a:ext cx="114300" cy="142875"/>
        </a:xfrm>
        <a:prstGeom prst="rect">
          <a:avLst/>
        </a:prstGeom>
      </xdr:spPr>
    </xdr:pic>
    <xdr:clientData/>
  </xdr:twoCellAnchor>
  <xdr:twoCellAnchor editAs="oneCell">
    <xdr:from>
      <xdr:col>6</xdr:col>
      <xdr:colOff>0</xdr:colOff>
      <xdr:row>153</xdr:row>
      <xdr:rowOff>0</xdr:rowOff>
    </xdr:from>
    <xdr:to>
      <xdr:col>6</xdr:col>
      <xdr:colOff>114300</xdr:colOff>
      <xdr:row>153</xdr:row>
      <xdr:rowOff>135255</xdr:rowOff>
    </xdr:to>
    <xdr:pic>
      <xdr:nvPicPr>
        <xdr:cNvPr id="344" name="Picture 39">
          <a:extLst>
            <a:ext uri="{FF2B5EF4-FFF2-40B4-BE49-F238E27FC236}">
              <a16:creationId xmlns:a16="http://schemas.microsoft.com/office/drawing/2014/main" id="{B2A50F98-E068-404C-AA70-72F605AB74BD}"/>
            </a:ext>
            <a:ext uri="{147F2762-F138-4A5C-976F-8EAC2B608ADB}">
              <a16:predDERef xmlns:a16="http://schemas.microsoft.com/office/drawing/2014/main" pred="{C52277ED-EF1B-4939-88D1-16289089E99D}"/>
            </a:ext>
          </a:extLst>
        </xdr:cNvPr>
        <xdr:cNvPicPr>
          <a:picLocks noChangeAspect="1"/>
        </xdr:cNvPicPr>
      </xdr:nvPicPr>
      <xdr:blipFill>
        <a:blip xmlns:r="http://schemas.openxmlformats.org/officeDocument/2006/relationships" r:embed="rId22"/>
        <a:stretch>
          <a:fillRect/>
        </a:stretch>
      </xdr:blipFill>
      <xdr:spPr>
        <a:xfrm>
          <a:off x="6372225" y="42043350"/>
          <a:ext cx="114300" cy="142875"/>
        </a:xfrm>
        <a:prstGeom prst="rect">
          <a:avLst/>
        </a:prstGeom>
      </xdr:spPr>
    </xdr:pic>
    <xdr:clientData/>
  </xdr:twoCellAnchor>
  <xdr:twoCellAnchor editAs="oneCell">
    <xdr:from>
      <xdr:col>6</xdr:col>
      <xdr:colOff>0</xdr:colOff>
      <xdr:row>157</xdr:row>
      <xdr:rowOff>9525</xdr:rowOff>
    </xdr:from>
    <xdr:to>
      <xdr:col>6</xdr:col>
      <xdr:colOff>114300</xdr:colOff>
      <xdr:row>157</xdr:row>
      <xdr:rowOff>154305</xdr:rowOff>
    </xdr:to>
    <xdr:pic>
      <xdr:nvPicPr>
        <xdr:cNvPr id="885" name="Picture 186">
          <a:extLst>
            <a:ext uri="{FF2B5EF4-FFF2-40B4-BE49-F238E27FC236}">
              <a16:creationId xmlns:a16="http://schemas.microsoft.com/office/drawing/2014/main" id="{B8D18DD3-5ED3-46EA-8C94-C1759876D330}"/>
            </a:ext>
            <a:ext uri="{147F2762-F138-4A5C-976F-8EAC2B608ADB}">
              <a16:predDERef xmlns:a16="http://schemas.microsoft.com/office/drawing/2014/main" pred="{B2A50F98-E068-404C-AA70-72F605AB74BD}"/>
            </a:ext>
          </a:extLst>
        </xdr:cNvPr>
        <xdr:cNvPicPr>
          <a:picLocks noChangeAspect="1"/>
        </xdr:cNvPicPr>
      </xdr:nvPicPr>
      <xdr:blipFill>
        <a:blip xmlns:r="http://schemas.openxmlformats.org/officeDocument/2006/relationships" r:embed="rId22"/>
        <a:stretch>
          <a:fillRect/>
        </a:stretch>
      </xdr:blipFill>
      <xdr:spPr>
        <a:xfrm>
          <a:off x="6372225" y="42862500"/>
          <a:ext cx="114300" cy="142875"/>
        </a:xfrm>
        <a:prstGeom prst="rect">
          <a:avLst/>
        </a:prstGeom>
      </xdr:spPr>
    </xdr:pic>
    <xdr:clientData/>
  </xdr:twoCellAnchor>
  <xdr:twoCellAnchor editAs="oneCell">
    <xdr:from>
      <xdr:col>6</xdr:col>
      <xdr:colOff>0</xdr:colOff>
      <xdr:row>159</xdr:row>
      <xdr:rowOff>0</xdr:rowOff>
    </xdr:from>
    <xdr:to>
      <xdr:col>6</xdr:col>
      <xdr:colOff>114300</xdr:colOff>
      <xdr:row>159</xdr:row>
      <xdr:rowOff>135255</xdr:rowOff>
    </xdr:to>
    <xdr:pic>
      <xdr:nvPicPr>
        <xdr:cNvPr id="348" name="Picture 39">
          <a:extLst>
            <a:ext uri="{FF2B5EF4-FFF2-40B4-BE49-F238E27FC236}">
              <a16:creationId xmlns:a16="http://schemas.microsoft.com/office/drawing/2014/main" id="{D5D14FE4-A097-4EBB-9CF6-E7EC0F526DA8}"/>
            </a:ext>
            <a:ext uri="{147F2762-F138-4A5C-976F-8EAC2B608ADB}">
              <a16:predDERef xmlns:a16="http://schemas.microsoft.com/office/drawing/2014/main" pred="{B8D18DD3-5ED3-46EA-8C94-C1759876D330}"/>
            </a:ext>
          </a:extLst>
        </xdr:cNvPr>
        <xdr:cNvPicPr>
          <a:picLocks noChangeAspect="1"/>
        </xdr:cNvPicPr>
      </xdr:nvPicPr>
      <xdr:blipFill>
        <a:blip xmlns:r="http://schemas.openxmlformats.org/officeDocument/2006/relationships" r:embed="rId22"/>
        <a:stretch>
          <a:fillRect/>
        </a:stretch>
      </xdr:blipFill>
      <xdr:spPr>
        <a:xfrm>
          <a:off x="6372225" y="44119800"/>
          <a:ext cx="114300" cy="142875"/>
        </a:xfrm>
        <a:prstGeom prst="rect">
          <a:avLst/>
        </a:prstGeom>
      </xdr:spPr>
    </xdr:pic>
    <xdr:clientData/>
  </xdr:twoCellAnchor>
  <xdr:twoCellAnchor editAs="oneCell">
    <xdr:from>
      <xdr:col>6</xdr:col>
      <xdr:colOff>0</xdr:colOff>
      <xdr:row>161</xdr:row>
      <xdr:rowOff>0</xdr:rowOff>
    </xdr:from>
    <xdr:to>
      <xdr:col>6</xdr:col>
      <xdr:colOff>114300</xdr:colOff>
      <xdr:row>161</xdr:row>
      <xdr:rowOff>131445</xdr:rowOff>
    </xdr:to>
    <xdr:pic>
      <xdr:nvPicPr>
        <xdr:cNvPr id="350" name="Picture 39">
          <a:extLst>
            <a:ext uri="{FF2B5EF4-FFF2-40B4-BE49-F238E27FC236}">
              <a16:creationId xmlns:a16="http://schemas.microsoft.com/office/drawing/2014/main" id="{AF2DC6FF-9E3B-49DA-B164-D8D15D42AFA1}"/>
            </a:ext>
            <a:ext uri="{147F2762-F138-4A5C-976F-8EAC2B608ADB}">
              <a16:predDERef xmlns:a16="http://schemas.microsoft.com/office/drawing/2014/main" pred="{D5D14FE4-A097-4EBB-9CF6-E7EC0F526DA8}"/>
            </a:ext>
          </a:extLst>
        </xdr:cNvPr>
        <xdr:cNvPicPr>
          <a:picLocks noChangeAspect="1"/>
        </xdr:cNvPicPr>
      </xdr:nvPicPr>
      <xdr:blipFill>
        <a:blip xmlns:r="http://schemas.openxmlformats.org/officeDocument/2006/relationships" r:embed="rId22"/>
        <a:stretch>
          <a:fillRect/>
        </a:stretch>
      </xdr:blipFill>
      <xdr:spPr>
        <a:xfrm>
          <a:off x="6372225" y="44681775"/>
          <a:ext cx="114300" cy="142875"/>
        </a:xfrm>
        <a:prstGeom prst="rect">
          <a:avLst/>
        </a:prstGeom>
      </xdr:spPr>
    </xdr:pic>
    <xdr:clientData/>
  </xdr:twoCellAnchor>
  <xdr:twoCellAnchor editAs="oneCell">
    <xdr:from>
      <xdr:col>6</xdr:col>
      <xdr:colOff>0</xdr:colOff>
      <xdr:row>163</xdr:row>
      <xdr:rowOff>0</xdr:rowOff>
    </xdr:from>
    <xdr:to>
      <xdr:col>6</xdr:col>
      <xdr:colOff>114300</xdr:colOff>
      <xdr:row>163</xdr:row>
      <xdr:rowOff>135255</xdr:rowOff>
    </xdr:to>
    <xdr:pic>
      <xdr:nvPicPr>
        <xdr:cNvPr id="352" name="Picture 39">
          <a:extLst>
            <a:ext uri="{FF2B5EF4-FFF2-40B4-BE49-F238E27FC236}">
              <a16:creationId xmlns:a16="http://schemas.microsoft.com/office/drawing/2014/main" id="{193C6940-8AB1-4E51-98E6-869C4EFF2A68}"/>
            </a:ext>
            <a:ext uri="{147F2762-F138-4A5C-976F-8EAC2B608ADB}">
              <a16:predDERef xmlns:a16="http://schemas.microsoft.com/office/drawing/2014/main" pred="{AF2DC6FF-9E3B-49DA-B164-D8D15D42AFA1}"/>
            </a:ext>
          </a:extLst>
        </xdr:cNvPr>
        <xdr:cNvPicPr>
          <a:picLocks noChangeAspect="1"/>
        </xdr:cNvPicPr>
      </xdr:nvPicPr>
      <xdr:blipFill>
        <a:blip xmlns:r="http://schemas.openxmlformats.org/officeDocument/2006/relationships" r:embed="rId22"/>
        <a:stretch>
          <a:fillRect/>
        </a:stretch>
      </xdr:blipFill>
      <xdr:spPr>
        <a:xfrm>
          <a:off x="6372225" y="45024675"/>
          <a:ext cx="114300" cy="142875"/>
        </a:xfrm>
        <a:prstGeom prst="rect">
          <a:avLst/>
        </a:prstGeom>
      </xdr:spPr>
    </xdr:pic>
    <xdr:clientData/>
  </xdr:twoCellAnchor>
  <xdr:twoCellAnchor editAs="oneCell">
    <xdr:from>
      <xdr:col>6</xdr:col>
      <xdr:colOff>0</xdr:colOff>
      <xdr:row>166</xdr:row>
      <xdr:rowOff>9525</xdr:rowOff>
    </xdr:from>
    <xdr:to>
      <xdr:col>6</xdr:col>
      <xdr:colOff>114300</xdr:colOff>
      <xdr:row>166</xdr:row>
      <xdr:rowOff>154305</xdr:rowOff>
    </xdr:to>
    <xdr:pic>
      <xdr:nvPicPr>
        <xdr:cNvPr id="884" name="Picture 190">
          <a:extLst>
            <a:ext uri="{FF2B5EF4-FFF2-40B4-BE49-F238E27FC236}">
              <a16:creationId xmlns:a16="http://schemas.microsoft.com/office/drawing/2014/main" id="{1D981570-575D-4054-90E4-5AD4DC5B5FC1}"/>
            </a:ext>
            <a:ext uri="{147F2762-F138-4A5C-976F-8EAC2B608ADB}">
              <a16:predDERef xmlns:a16="http://schemas.microsoft.com/office/drawing/2014/main" pred="{193C6940-8AB1-4E51-98E6-869C4EFF2A68}"/>
            </a:ext>
          </a:extLst>
        </xdr:cNvPr>
        <xdr:cNvPicPr>
          <a:picLocks noChangeAspect="1"/>
        </xdr:cNvPicPr>
      </xdr:nvPicPr>
      <xdr:blipFill>
        <a:blip xmlns:r="http://schemas.openxmlformats.org/officeDocument/2006/relationships" r:embed="rId22"/>
        <a:stretch>
          <a:fillRect/>
        </a:stretch>
      </xdr:blipFill>
      <xdr:spPr>
        <a:xfrm>
          <a:off x="6372225" y="45786675"/>
          <a:ext cx="114300" cy="142875"/>
        </a:xfrm>
        <a:prstGeom prst="rect">
          <a:avLst/>
        </a:prstGeom>
      </xdr:spPr>
    </xdr:pic>
    <xdr:clientData/>
  </xdr:twoCellAnchor>
  <xdr:twoCellAnchor editAs="oneCell">
    <xdr:from>
      <xdr:col>6</xdr:col>
      <xdr:colOff>0</xdr:colOff>
      <xdr:row>168</xdr:row>
      <xdr:rowOff>0</xdr:rowOff>
    </xdr:from>
    <xdr:to>
      <xdr:col>6</xdr:col>
      <xdr:colOff>114300</xdr:colOff>
      <xdr:row>168</xdr:row>
      <xdr:rowOff>131445</xdr:rowOff>
    </xdr:to>
    <xdr:pic>
      <xdr:nvPicPr>
        <xdr:cNvPr id="356" name="Picture 39">
          <a:extLst>
            <a:ext uri="{FF2B5EF4-FFF2-40B4-BE49-F238E27FC236}">
              <a16:creationId xmlns:a16="http://schemas.microsoft.com/office/drawing/2014/main" id="{6F9D3B37-FBB0-4832-AA29-4467E0052822}"/>
            </a:ext>
            <a:ext uri="{147F2762-F138-4A5C-976F-8EAC2B608ADB}">
              <a16:predDERef xmlns:a16="http://schemas.microsoft.com/office/drawing/2014/main" pred="{1D981570-575D-4054-90E4-5AD4DC5B5FC1}"/>
            </a:ext>
          </a:extLst>
        </xdr:cNvPr>
        <xdr:cNvPicPr>
          <a:picLocks noChangeAspect="1"/>
        </xdr:cNvPicPr>
      </xdr:nvPicPr>
      <xdr:blipFill>
        <a:blip xmlns:r="http://schemas.openxmlformats.org/officeDocument/2006/relationships" r:embed="rId22"/>
        <a:stretch>
          <a:fillRect/>
        </a:stretch>
      </xdr:blipFill>
      <xdr:spPr>
        <a:xfrm>
          <a:off x="6372225" y="46462950"/>
          <a:ext cx="114300" cy="142875"/>
        </a:xfrm>
        <a:prstGeom prst="rect">
          <a:avLst/>
        </a:prstGeom>
      </xdr:spPr>
    </xdr:pic>
    <xdr:clientData/>
  </xdr:twoCellAnchor>
  <xdr:twoCellAnchor editAs="oneCell">
    <xdr:from>
      <xdr:col>6</xdr:col>
      <xdr:colOff>0</xdr:colOff>
      <xdr:row>170</xdr:row>
      <xdr:rowOff>0</xdr:rowOff>
    </xdr:from>
    <xdr:to>
      <xdr:col>6</xdr:col>
      <xdr:colOff>114300</xdr:colOff>
      <xdr:row>170</xdr:row>
      <xdr:rowOff>135255</xdr:rowOff>
    </xdr:to>
    <xdr:pic>
      <xdr:nvPicPr>
        <xdr:cNvPr id="358" name="Picture 39">
          <a:extLst>
            <a:ext uri="{FF2B5EF4-FFF2-40B4-BE49-F238E27FC236}">
              <a16:creationId xmlns:a16="http://schemas.microsoft.com/office/drawing/2014/main" id="{29A62394-E543-4260-9721-542E197C93F8}"/>
            </a:ext>
            <a:ext uri="{147F2762-F138-4A5C-976F-8EAC2B608ADB}">
              <a16:predDERef xmlns:a16="http://schemas.microsoft.com/office/drawing/2014/main" pred="{6F9D3B37-FBB0-4832-AA29-4467E0052822}"/>
            </a:ext>
          </a:extLst>
        </xdr:cNvPr>
        <xdr:cNvPicPr>
          <a:picLocks noChangeAspect="1"/>
        </xdr:cNvPicPr>
      </xdr:nvPicPr>
      <xdr:blipFill>
        <a:blip xmlns:r="http://schemas.openxmlformats.org/officeDocument/2006/relationships" r:embed="rId22"/>
        <a:stretch>
          <a:fillRect/>
        </a:stretch>
      </xdr:blipFill>
      <xdr:spPr>
        <a:xfrm>
          <a:off x="6372225" y="47224950"/>
          <a:ext cx="114300" cy="142875"/>
        </a:xfrm>
        <a:prstGeom prst="rect">
          <a:avLst/>
        </a:prstGeom>
      </xdr:spPr>
    </xdr:pic>
    <xdr:clientData/>
  </xdr:twoCellAnchor>
  <xdr:twoCellAnchor editAs="oneCell">
    <xdr:from>
      <xdr:col>6</xdr:col>
      <xdr:colOff>0</xdr:colOff>
      <xdr:row>172</xdr:row>
      <xdr:rowOff>9525</xdr:rowOff>
    </xdr:from>
    <xdr:to>
      <xdr:col>6</xdr:col>
      <xdr:colOff>114300</xdr:colOff>
      <xdr:row>172</xdr:row>
      <xdr:rowOff>154305</xdr:rowOff>
    </xdr:to>
    <xdr:pic>
      <xdr:nvPicPr>
        <xdr:cNvPr id="883" name="Picture 193">
          <a:extLst>
            <a:ext uri="{FF2B5EF4-FFF2-40B4-BE49-F238E27FC236}">
              <a16:creationId xmlns:a16="http://schemas.microsoft.com/office/drawing/2014/main" id="{F2666A3E-3722-4088-9106-CDA10447B5CA}"/>
            </a:ext>
            <a:ext uri="{147F2762-F138-4A5C-976F-8EAC2B608ADB}">
              <a16:predDERef xmlns:a16="http://schemas.microsoft.com/office/drawing/2014/main" pred="{29A62394-E543-4260-9721-542E197C93F8}"/>
            </a:ext>
          </a:extLst>
        </xdr:cNvPr>
        <xdr:cNvPicPr>
          <a:picLocks noChangeAspect="1"/>
        </xdr:cNvPicPr>
      </xdr:nvPicPr>
      <xdr:blipFill>
        <a:blip xmlns:r="http://schemas.openxmlformats.org/officeDocument/2006/relationships" r:embed="rId22"/>
        <a:stretch>
          <a:fillRect/>
        </a:stretch>
      </xdr:blipFill>
      <xdr:spPr>
        <a:xfrm>
          <a:off x="6372225" y="48063150"/>
          <a:ext cx="114300" cy="142875"/>
        </a:xfrm>
        <a:prstGeom prst="rect">
          <a:avLst/>
        </a:prstGeom>
      </xdr:spPr>
    </xdr:pic>
    <xdr:clientData/>
  </xdr:twoCellAnchor>
  <xdr:twoCellAnchor editAs="oneCell">
    <xdr:from>
      <xdr:col>6</xdr:col>
      <xdr:colOff>0</xdr:colOff>
      <xdr:row>174</xdr:row>
      <xdr:rowOff>0</xdr:rowOff>
    </xdr:from>
    <xdr:to>
      <xdr:col>6</xdr:col>
      <xdr:colOff>114300</xdr:colOff>
      <xdr:row>174</xdr:row>
      <xdr:rowOff>135255</xdr:rowOff>
    </xdr:to>
    <xdr:pic>
      <xdr:nvPicPr>
        <xdr:cNvPr id="362" name="Picture 39">
          <a:extLst>
            <a:ext uri="{FF2B5EF4-FFF2-40B4-BE49-F238E27FC236}">
              <a16:creationId xmlns:a16="http://schemas.microsoft.com/office/drawing/2014/main" id="{2FB1AD41-BCA2-4454-820D-956401068D00}"/>
            </a:ext>
            <a:ext uri="{147F2762-F138-4A5C-976F-8EAC2B608ADB}">
              <a16:predDERef xmlns:a16="http://schemas.microsoft.com/office/drawing/2014/main" pred="{F2666A3E-3722-4088-9106-CDA10447B5CA}"/>
            </a:ext>
          </a:extLst>
        </xdr:cNvPr>
        <xdr:cNvPicPr>
          <a:picLocks noChangeAspect="1"/>
        </xdr:cNvPicPr>
      </xdr:nvPicPr>
      <xdr:blipFill>
        <a:blip xmlns:r="http://schemas.openxmlformats.org/officeDocument/2006/relationships" r:embed="rId22"/>
        <a:stretch>
          <a:fillRect/>
        </a:stretch>
      </xdr:blipFill>
      <xdr:spPr>
        <a:xfrm>
          <a:off x="6372225" y="48491775"/>
          <a:ext cx="114300" cy="142875"/>
        </a:xfrm>
        <a:prstGeom prst="rect">
          <a:avLst/>
        </a:prstGeom>
      </xdr:spPr>
    </xdr:pic>
    <xdr:clientData/>
  </xdr:twoCellAnchor>
  <xdr:twoCellAnchor editAs="oneCell">
    <xdr:from>
      <xdr:col>6</xdr:col>
      <xdr:colOff>0</xdr:colOff>
      <xdr:row>176</xdr:row>
      <xdr:rowOff>0</xdr:rowOff>
    </xdr:from>
    <xdr:to>
      <xdr:col>6</xdr:col>
      <xdr:colOff>114300</xdr:colOff>
      <xdr:row>176</xdr:row>
      <xdr:rowOff>131445</xdr:rowOff>
    </xdr:to>
    <xdr:pic>
      <xdr:nvPicPr>
        <xdr:cNvPr id="364" name="Picture 39">
          <a:extLst>
            <a:ext uri="{FF2B5EF4-FFF2-40B4-BE49-F238E27FC236}">
              <a16:creationId xmlns:a16="http://schemas.microsoft.com/office/drawing/2014/main" id="{B3FDF1D9-9843-4916-9B7D-3E9A497F91A3}"/>
            </a:ext>
            <a:ext uri="{147F2762-F138-4A5C-976F-8EAC2B608ADB}">
              <a16:predDERef xmlns:a16="http://schemas.microsoft.com/office/drawing/2014/main" pred="{2FB1AD41-BCA2-4454-820D-956401068D00}"/>
            </a:ext>
          </a:extLst>
        </xdr:cNvPr>
        <xdr:cNvPicPr>
          <a:picLocks noChangeAspect="1"/>
        </xdr:cNvPicPr>
      </xdr:nvPicPr>
      <xdr:blipFill>
        <a:blip xmlns:r="http://schemas.openxmlformats.org/officeDocument/2006/relationships" r:embed="rId22"/>
        <a:stretch>
          <a:fillRect/>
        </a:stretch>
      </xdr:blipFill>
      <xdr:spPr>
        <a:xfrm>
          <a:off x="6372225" y="49110900"/>
          <a:ext cx="114300" cy="142875"/>
        </a:xfrm>
        <a:prstGeom prst="rect">
          <a:avLst/>
        </a:prstGeom>
      </xdr:spPr>
    </xdr:pic>
    <xdr:clientData/>
  </xdr:twoCellAnchor>
  <xdr:twoCellAnchor editAs="oneCell">
    <xdr:from>
      <xdr:col>6</xdr:col>
      <xdr:colOff>0</xdr:colOff>
      <xdr:row>185</xdr:row>
      <xdr:rowOff>19050</xdr:rowOff>
    </xdr:from>
    <xdr:to>
      <xdr:col>6</xdr:col>
      <xdr:colOff>114300</xdr:colOff>
      <xdr:row>186</xdr:row>
      <xdr:rowOff>0</xdr:rowOff>
    </xdr:to>
    <xdr:pic>
      <xdr:nvPicPr>
        <xdr:cNvPr id="929" name="Picture 196">
          <a:extLst>
            <a:ext uri="{FF2B5EF4-FFF2-40B4-BE49-F238E27FC236}">
              <a16:creationId xmlns:a16="http://schemas.microsoft.com/office/drawing/2014/main" id="{980BA22B-8F08-45CA-80EC-199CC7A6A297}"/>
            </a:ext>
            <a:ext uri="{147F2762-F138-4A5C-976F-8EAC2B608ADB}">
              <a16:predDERef xmlns:a16="http://schemas.microsoft.com/office/drawing/2014/main" pred="{B3FDF1D9-9843-4916-9B7D-3E9A497F91A3}"/>
            </a:ext>
          </a:extLst>
        </xdr:cNvPr>
        <xdr:cNvPicPr>
          <a:picLocks noChangeAspect="1"/>
        </xdr:cNvPicPr>
      </xdr:nvPicPr>
      <xdr:blipFill>
        <a:blip xmlns:r="http://schemas.openxmlformats.org/officeDocument/2006/relationships" r:embed="rId22"/>
        <a:stretch>
          <a:fillRect/>
        </a:stretch>
      </xdr:blipFill>
      <xdr:spPr>
        <a:xfrm>
          <a:off x="6372225" y="50968275"/>
          <a:ext cx="114300" cy="142875"/>
        </a:xfrm>
        <a:prstGeom prst="rect">
          <a:avLst/>
        </a:prstGeom>
      </xdr:spPr>
    </xdr:pic>
    <xdr:clientData/>
  </xdr:twoCellAnchor>
  <xdr:twoCellAnchor editAs="oneCell">
    <xdr:from>
      <xdr:col>6</xdr:col>
      <xdr:colOff>0</xdr:colOff>
      <xdr:row>187</xdr:row>
      <xdr:rowOff>0</xdr:rowOff>
    </xdr:from>
    <xdr:to>
      <xdr:col>6</xdr:col>
      <xdr:colOff>114300</xdr:colOff>
      <xdr:row>187</xdr:row>
      <xdr:rowOff>131445</xdr:rowOff>
    </xdr:to>
    <xdr:pic>
      <xdr:nvPicPr>
        <xdr:cNvPr id="368" name="Picture 39">
          <a:extLst>
            <a:ext uri="{FF2B5EF4-FFF2-40B4-BE49-F238E27FC236}">
              <a16:creationId xmlns:a16="http://schemas.microsoft.com/office/drawing/2014/main" id="{463E6656-D39B-405F-84DC-4F0F0AD68D72}"/>
            </a:ext>
            <a:ext uri="{147F2762-F138-4A5C-976F-8EAC2B608ADB}">
              <a16:predDERef xmlns:a16="http://schemas.microsoft.com/office/drawing/2014/main" pred="{980BA22B-8F08-45CA-80EC-199CC7A6A297}"/>
            </a:ext>
          </a:extLst>
        </xdr:cNvPr>
        <xdr:cNvPicPr>
          <a:picLocks noChangeAspect="1"/>
        </xdr:cNvPicPr>
      </xdr:nvPicPr>
      <xdr:blipFill>
        <a:blip xmlns:r="http://schemas.openxmlformats.org/officeDocument/2006/relationships" r:embed="rId22"/>
        <a:stretch>
          <a:fillRect/>
        </a:stretch>
      </xdr:blipFill>
      <xdr:spPr>
        <a:xfrm>
          <a:off x="6372225" y="51482625"/>
          <a:ext cx="114300" cy="142875"/>
        </a:xfrm>
        <a:prstGeom prst="rect">
          <a:avLst/>
        </a:prstGeom>
      </xdr:spPr>
    </xdr:pic>
    <xdr:clientData/>
  </xdr:twoCellAnchor>
  <xdr:twoCellAnchor editAs="oneCell">
    <xdr:from>
      <xdr:col>6</xdr:col>
      <xdr:colOff>0</xdr:colOff>
      <xdr:row>189</xdr:row>
      <xdr:rowOff>0</xdr:rowOff>
    </xdr:from>
    <xdr:to>
      <xdr:col>6</xdr:col>
      <xdr:colOff>114300</xdr:colOff>
      <xdr:row>189</xdr:row>
      <xdr:rowOff>135255</xdr:rowOff>
    </xdr:to>
    <xdr:pic>
      <xdr:nvPicPr>
        <xdr:cNvPr id="370" name="Picture 39">
          <a:extLst>
            <a:ext uri="{FF2B5EF4-FFF2-40B4-BE49-F238E27FC236}">
              <a16:creationId xmlns:a16="http://schemas.microsoft.com/office/drawing/2014/main" id="{23F373DE-A86F-47DE-94F5-302B41896618}"/>
            </a:ext>
            <a:ext uri="{147F2762-F138-4A5C-976F-8EAC2B608ADB}">
              <a16:predDERef xmlns:a16="http://schemas.microsoft.com/office/drawing/2014/main" pred="{463E6656-D39B-405F-84DC-4F0F0AD68D72}"/>
            </a:ext>
          </a:extLst>
        </xdr:cNvPr>
        <xdr:cNvPicPr>
          <a:picLocks noChangeAspect="1"/>
        </xdr:cNvPicPr>
      </xdr:nvPicPr>
      <xdr:blipFill>
        <a:blip xmlns:r="http://schemas.openxmlformats.org/officeDocument/2006/relationships" r:embed="rId22"/>
        <a:stretch>
          <a:fillRect/>
        </a:stretch>
      </xdr:blipFill>
      <xdr:spPr>
        <a:xfrm>
          <a:off x="6372225" y="52482750"/>
          <a:ext cx="114300" cy="142875"/>
        </a:xfrm>
        <a:prstGeom prst="rect">
          <a:avLst/>
        </a:prstGeom>
      </xdr:spPr>
    </xdr:pic>
    <xdr:clientData/>
  </xdr:twoCellAnchor>
  <xdr:twoCellAnchor editAs="oneCell">
    <xdr:from>
      <xdr:col>6</xdr:col>
      <xdr:colOff>0</xdr:colOff>
      <xdr:row>191</xdr:row>
      <xdr:rowOff>0</xdr:rowOff>
    </xdr:from>
    <xdr:to>
      <xdr:col>6</xdr:col>
      <xdr:colOff>114300</xdr:colOff>
      <xdr:row>191</xdr:row>
      <xdr:rowOff>131445</xdr:rowOff>
    </xdr:to>
    <xdr:pic>
      <xdr:nvPicPr>
        <xdr:cNvPr id="372" name="Picture 39">
          <a:extLst>
            <a:ext uri="{FF2B5EF4-FFF2-40B4-BE49-F238E27FC236}">
              <a16:creationId xmlns:a16="http://schemas.microsoft.com/office/drawing/2014/main" id="{A8A238EB-A7DB-40D0-9D09-D0E295CBD2E1}"/>
            </a:ext>
            <a:ext uri="{147F2762-F138-4A5C-976F-8EAC2B608ADB}">
              <a16:predDERef xmlns:a16="http://schemas.microsoft.com/office/drawing/2014/main" pred="{23F373DE-A86F-47DE-94F5-302B41896618}"/>
            </a:ext>
          </a:extLst>
        </xdr:cNvPr>
        <xdr:cNvPicPr>
          <a:picLocks noChangeAspect="1"/>
        </xdr:cNvPicPr>
      </xdr:nvPicPr>
      <xdr:blipFill>
        <a:blip xmlns:r="http://schemas.openxmlformats.org/officeDocument/2006/relationships" r:embed="rId22"/>
        <a:stretch>
          <a:fillRect/>
        </a:stretch>
      </xdr:blipFill>
      <xdr:spPr>
        <a:xfrm>
          <a:off x="6372225" y="52920900"/>
          <a:ext cx="114300" cy="142875"/>
        </a:xfrm>
        <a:prstGeom prst="rect">
          <a:avLst/>
        </a:prstGeom>
      </xdr:spPr>
    </xdr:pic>
    <xdr:clientData/>
  </xdr:twoCellAnchor>
  <xdr:twoCellAnchor editAs="oneCell">
    <xdr:from>
      <xdr:col>6</xdr:col>
      <xdr:colOff>0</xdr:colOff>
      <xdr:row>201</xdr:row>
      <xdr:rowOff>9525</xdr:rowOff>
    </xdr:from>
    <xdr:to>
      <xdr:col>6</xdr:col>
      <xdr:colOff>114300</xdr:colOff>
      <xdr:row>201</xdr:row>
      <xdr:rowOff>154305</xdr:rowOff>
    </xdr:to>
    <xdr:pic>
      <xdr:nvPicPr>
        <xdr:cNvPr id="881" name="Picture 205">
          <a:extLst>
            <a:ext uri="{FF2B5EF4-FFF2-40B4-BE49-F238E27FC236}">
              <a16:creationId xmlns:a16="http://schemas.microsoft.com/office/drawing/2014/main" id="{FB8065EF-8016-4405-8820-497A1D287897}"/>
            </a:ext>
            <a:ext uri="{147F2762-F138-4A5C-976F-8EAC2B608ADB}">
              <a16:predDERef xmlns:a16="http://schemas.microsoft.com/office/drawing/2014/main" pred="{A8A238EB-A7DB-40D0-9D09-D0E295CBD2E1}"/>
            </a:ext>
          </a:extLst>
        </xdr:cNvPr>
        <xdr:cNvPicPr>
          <a:picLocks noChangeAspect="1"/>
        </xdr:cNvPicPr>
      </xdr:nvPicPr>
      <xdr:blipFill>
        <a:blip xmlns:r="http://schemas.openxmlformats.org/officeDocument/2006/relationships" r:embed="rId22"/>
        <a:stretch>
          <a:fillRect/>
        </a:stretch>
      </xdr:blipFill>
      <xdr:spPr>
        <a:xfrm>
          <a:off x="6372225" y="54949725"/>
          <a:ext cx="114300" cy="142875"/>
        </a:xfrm>
        <a:prstGeom prst="rect">
          <a:avLst/>
        </a:prstGeom>
      </xdr:spPr>
    </xdr:pic>
    <xdr:clientData/>
  </xdr:twoCellAnchor>
  <xdr:twoCellAnchor editAs="oneCell">
    <xdr:from>
      <xdr:col>6</xdr:col>
      <xdr:colOff>0</xdr:colOff>
      <xdr:row>203</xdr:row>
      <xdr:rowOff>0</xdr:rowOff>
    </xdr:from>
    <xdr:to>
      <xdr:col>6</xdr:col>
      <xdr:colOff>114300</xdr:colOff>
      <xdr:row>203</xdr:row>
      <xdr:rowOff>131445</xdr:rowOff>
    </xdr:to>
    <xdr:pic>
      <xdr:nvPicPr>
        <xdr:cNvPr id="376" name="Picture 39">
          <a:extLst>
            <a:ext uri="{FF2B5EF4-FFF2-40B4-BE49-F238E27FC236}">
              <a16:creationId xmlns:a16="http://schemas.microsoft.com/office/drawing/2014/main" id="{89C86B9B-B2C0-47D6-AEDB-3E17B76C27B1}"/>
            </a:ext>
            <a:ext uri="{147F2762-F138-4A5C-976F-8EAC2B608ADB}">
              <a16:predDERef xmlns:a16="http://schemas.microsoft.com/office/drawing/2014/main" pred="{FB8065EF-8016-4405-8820-497A1D287897}"/>
            </a:ext>
          </a:extLst>
        </xdr:cNvPr>
        <xdr:cNvPicPr>
          <a:picLocks noChangeAspect="1"/>
        </xdr:cNvPicPr>
      </xdr:nvPicPr>
      <xdr:blipFill>
        <a:blip xmlns:r="http://schemas.openxmlformats.org/officeDocument/2006/relationships" r:embed="rId22"/>
        <a:stretch>
          <a:fillRect/>
        </a:stretch>
      </xdr:blipFill>
      <xdr:spPr>
        <a:xfrm>
          <a:off x="6372225" y="55292625"/>
          <a:ext cx="114300" cy="142875"/>
        </a:xfrm>
        <a:prstGeom prst="rect">
          <a:avLst/>
        </a:prstGeom>
      </xdr:spPr>
    </xdr:pic>
    <xdr:clientData/>
  </xdr:twoCellAnchor>
  <xdr:twoCellAnchor editAs="oneCell">
    <xdr:from>
      <xdr:col>6</xdr:col>
      <xdr:colOff>0</xdr:colOff>
      <xdr:row>205</xdr:row>
      <xdr:rowOff>0</xdr:rowOff>
    </xdr:from>
    <xdr:to>
      <xdr:col>6</xdr:col>
      <xdr:colOff>114300</xdr:colOff>
      <xdr:row>205</xdr:row>
      <xdr:rowOff>135255</xdr:rowOff>
    </xdr:to>
    <xdr:pic>
      <xdr:nvPicPr>
        <xdr:cNvPr id="378" name="Picture 39">
          <a:extLst>
            <a:ext uri="{FF2B5EF4-FFF2-40B4-BE49-F238E27FC236}">
              <a16:creationId xmlns:a16="http://schemas.microsoft.com/office/drawing/2014/main" id="{E70DD383-CD64-438D-A2FE-D876A6DFF4A1}"/>
            </a:ext>
            <a:ext uri="{147F2762-F138-4A5C-976F-8EAC2B608ADB}">
              <a16:predDERef xmlns:a16="http://schemas.microsoft.com/office/drawing/2014/main" pred="{89C86B9B-B2C0-47D6-AEDB-3E17B76C27B1}"/>
            </a:ext>
          </a:extLst>
        </xdr:cNvPr>
        <xdr:cNvPicPr>
          <a:picLocks noChangeAspect="1"/>
        </xdr:cNvPicPr>
      </xdr:nvPicPr>
      <xdr:blipFill>
        <a:blip xmlns:r="http://schemas.openxmlformats.org/officeDocument/2006/relationships" r:embed="rId22"/>
        <a:stretch>
          <a:fillRect/>
        </a:stretch>
      </xdr:blipFill>
      <xdr:spPr>
        <a:xfrm>
          <a:off x="6372225" y="55730775"/>
          <a:ext cx="114300" cy="142875"/>
        </a:xfrm>
        <a:prstGeom prst="rect">
          <a:avLst/>
        </a:prstGeom>
      </xdr:spPr>
    </xdr:pic>
    <xdr:clientData/>
  </xdr:twoCellAnchor>
  <xdr:twoCellAnchor editAs="oneCell">
    <xdr:from>
      <xdr:col>6</xdr:col>
      <xdr:colOff>0</xdr:colOff>
      <xdr:row>207</xdr:row>
      <xdr:rowOff>0</xdr:rowOff>
    </xdr:from>
    <xdr:to>
      <xdr:col>6</xdr:col>
      <xdr:colOff>114300</xdr:colOff>
      <xdr:row>207</xdr:row>
      <xdr:rowOff>131445</xdr:rowOff>
    </xdr:to>
    <xdr:pic>
      <xdr:nvPicPr>
        <xdr:cNvPr id="380" name="Picture 39">
          <a:extLst>
            <a:ext uri="{FF2B5EF4-FFF2-40B4-BE49-F238E27FC236}">
              <a16:creationId xmlns:a16="http://schemas.microsoft.com/office/drawing/2014/main" id="{73CD01C7-F619-40D1-A9EE-C495038A2A0C}"/>
            </a:ext>
            <a:ext uri="{147F2762-F138-4A5C-976F-8EAC2B608ADB}">
              <a16:predDERef xmlns:a16="http://schemas.microsoft.com/office/drawing/2014/main" pred="{E70DD383-CD64-438D-A2FE-D876A6DFF4A1}"/>
            </a:ext>
          </a:extLst>
        </xdr:cNvPr>
        <xdr:cNvPicPr>
          <a:picLocks noChangeAspect="1"/>
        </xdr:cNvPicPr>
      </xdr:nvPicPr>
      <xdr:blipFill>
        <a:blip xmlns:r="http://schemas.openxmlformats.org/officeDocument/2006/relationships" r:embed="rId22"/>
        <a:stretch>
          <a:fillRect/>
        </a:stretch>
      </xdr:blipFill>
      <xdr:spPr>
        <a:xfrm>
          <a:off x="6372225" y="56054625"/>
          <a:ext cx="114300" cy="142875"/>
        </a:xfrm>
        <a:prstGeom prst="rect">
          <a:avLst/>
        </a:prstGeom>
      </xdr:spPr>
    </xdr:pic>
    <xdr:clientData/>
  </xdr:twoCellAnchor>
  <xdr:twoCellAnchor editAs="oneCell">
    <xdr:from>
      <xdr:col>6</xdr:col>
      <xdr:colOff>0</xdr:colOff>
      <xdr:row>210</xdr:row>
      <xdr:rowOff>28575</xdr:rowOff>
    </xdr:from>
    <xdr:to>
      <xdr:col>6</xdr:col>
      <xdr:colOff>114300</xdr:colOff>
      <xdr:row>211</xdr:row>
      <xdr:rowOff>173</xdr:rowOff>
    </xdr:to>
    <xdr:pic>
      <xdr:nvPicPr>
        <xdr:cNvPr id="937" name="Picture 209">
          <a:extLst>
            <a:ext uri="{FF2B5EF4-FFF2-40B4-BE49-F238E27FC236}">
              <a16:creationId xmlns:a16="http://schemas.microsoft.com/office/drawing/2014/main" id="{F6953D17-F181-482B-A41B-DDD62E327C1E}"/>
            </a:ext>
            <a:ext uri="{147F2762-F138-4A5C-976F-8EAC2B608ADB}">
              <a16:predDERef xmlns:a16="http://schemas.microsoft.com/office/drawing/2014/main" pred="{73CD01C7-F619-40D1-A9EE-C495038A2A0C}"/>
            </a:ext>
          </a:extLst>
        </xdr:cNvPr>
        <xdr:cNvPicPr>
          <a:picLocks noChangeAspect="1"/>
        </xdr:cNvPicPr>
      </xdr:nvPicPr>
      <xdr:blipFill>
        <a:blip xmlns:r="http://schemas.openxmlformats.org/officeDocument/2006/relationships" r:embed="rId22"/>
        <a:stretch>
          <a:fillRect/>
        </a:stretch>
      </xdr:blipFill>
      <xdr:spPr>
        <a:xfrm>
          <a:off x="6372225" y="56730900"/>
          <a:ext cx="114300" cy="142875"/>
        </a:xfrm>
        <a:prstGeom prst="rect">
          <a:avLst/>
        </a:prstGeom>
      </xdr:spPr>
    </xdr:pic>
    <xdr:clientData/>
  </xdr:twoCellAnchor>
  <xdr:twoCellAnchor editAs="oneCell">
    <xdr:from>
      <xdr:col>6</xdr:col>
      <xdr:colOff>0</xdr:colOff>
      <xdr:row>212</xdr:row>
      <xdr:rowOff>0</xdr:rowOff>
    </xdr:from>
    <xdr:to>
      <xdr:col>6</xdr:col>
      <xdr:colOff>114300</xdr:colOff>
      <xdr:row>212</xdr:row>
      <xdr:rowOff>131445</xdr:rowOff>
    </xdr:to>
    <xdr:pic>
      <xdr:nvPicPr>
        <xdr:cNvPr id="384" name="Picture 39">
          <a:extLst>
            <a:ext uri="{FF2B5EF4-FFF2-40B4-BE49-F238E27FC236}">
              <a16:creationId xmlns:a16="http://schemas.microsoft.com/office/drawing/2014/main" id="{2579D711-28AB-41FB-9834-1842D196CDC4}"/>
            </a:ext>
            <a:ext uri="{147F2762-F138-4A5C-976F-8EAC2B608ADB}">
              <a16:predDERef xmlns:a16="http://schemas.microsoft.com/office/drawing/2014/main" pred="{F6953D17-F181-482B-A41B-DDD62E327C1E}"/>
            </a:ext>
          </a:extLst>
        </xdr:cNvPr>
        <xdr:cNvPicPr>
          <a:picLocks noChangeAspect="1"/>
        </xdr:cNvPicPr>
      </xdr:nvPicPr>
      <xdr:blipFill>
        <a:blip xmlns:r="http://schemas.openxmlformats.org/officeDocument/2006/relationships" r:embed="rId22"/>
        <a:stretch>
          <a:fillRect/>
        </a:stretch>
      </xdr:blipFill>
      <xdr:spPr>
        <a:xfrm>
          <a:off x="6372225" y="57997725"/>
          <a:ext cx="114300" cy="142875"/>
        </a:xfrm>
        <a:prstGeom prst="rect">
          <a:avLst/>
        </a:prstGeom>
      </xdr:spPr>
    </xdr:pic>
    <xdr:clientData/>
  </xdr:twoCellAnchor>
  <xdr:twoCellAnchor editAs="oneCell">
    <xdr:from>
      <xdr:col>6</xdr:col>
      <xdr:colOff>0</xdr:colOff>
      <xdr:row>214</xdr:row>
      <xdr:rowOff>0</xdr:rowOff>
    </xdr:from>
    <xdr:to>
      <xdr:col>6</xdr:col>
      <xdr:colOff>114300</xdr:colOff>
      <xdr:row>214</xdr:row>
      <xdr:rowOff>135255</xdr:rowOff>
    </xdr:to>
    <xdr:pic>
      <xdr:nvPicPr>
        <xdr:cNvPr id="386" name="Picture 39">
          <a:extLst>
            <a:ext uri="{FF2B5EF4-FFF2-40B4-BE49-F238E27FC236}">
              <a16:creationId xmlns:a16="http://schemas.microsoft.com/office/drawing/2014/main" id="{0EDEEAED-CB40-4FF5-8AF8-83DFC0ABA6BA}"/>
            </a:ext>
            <a:ext uri="{147F2762-F138-4A5C-976F-8EAC2B608ADB}">
              <a16:predDERef xmlns:a16="http://schemas.microsoft.com/office/drawing/2014/main" pred="{2579D711-28AB-41FB-9834-1842D196CDC4}"/>
            </a:ext>
          </a:extLst>
        </xdr:cNvPr>
        <xdr:cNvPicPr>
          <a:picLocks noChangeAspect="1"/>
        </xdr:cNvPicPr>
      </xdr:nvPicPr>
      <xdr:blipFill>
        <a:blip xmlns:r="http://schemas.openxmlformats.org/officeDocument/2006/relationships" r:embed="rId22"/>
        <a:stretch>
          <a:fillRect/>
        </a:stretch>
      </xdr:blipFill>
      <xdr:spPr>
        <a:xfrm>
          <a:off x="6372225" y="58350150"/>
          <a:ext cx="114300" cy="142875"/>
        </a:xfrm>
        <a:prstGeom prst="rect">
          <a:avLst/>
        </a:prstGeom>
      </xdr:spPr>
    </xdr:pic>
    <xdr:clientData/>
  </xdr:twoCellAnchor>
  <xdr:twoCellAnchor editAs="oneCell">
    <xdr:from>
      <xdr:col>6</xdr:col>
      <xdr:colOff>0</xdr:colOff>
      <xdr:row>218</xdr:row>
      <xdr:rowOff>28575</xdr:rowOff>
    </xdr:from>
    <xdr:to>
      <xdr:col>6</xdr:col>
      <xdr:colOff>114300</xdr:colOff>
      <xdr:row>218</xdr:row>
      <xdr:rowOff>173355</xdr:rowOff>
    </xdr:to>
    <xdr:pic>
      <xdr:nvPicPr>
        <xdr:cNvPr id="940" name="Picture 212">
          <a:extLst>
            <a:ext uri="{FF2B5EF4-FFF2-40B4-BE49-F238E27FC236}">
              <a16:creationId xmlns:a16="http://schemas.microsoft.com/office/drawing/2014/main" id="{EB737CCC-561A-4C88-A3AB-FDF573744AB9}"/>
            </a:ext>
            <a:ext uri="{147F2762-F138-4A5C-976F-8EAC2B608ADB}">
              <a16:predDERef xmlns:a16="http://schemas.microsoft.com/office/drawing/2014/main" pred="{0EDEEAED-CB40-4FF5-8AF8-83DFC0ABA6BA}"/>
            </a:ext>
          </a:extLst>
        </xdr:cNvPr>
        <xdr:cNvPicPr>
          <a:picLocks noChangeAspect="1"/>
        </xdr:cNvPicPr>
      </xdr:nvPicPr>
      <xdr:blipFill>
        <a:blip xmlns:r="http://schemas.openxmlformats.org/officeDocument/2006/relationships" r:embed="rId22"/>
        <a:stretch>
          <a:fillRect/>
        </a:stretch>
      </xdr:blipFill>
      <xdr:spPr>
        <a:xfrm>
          <a:off x="6372225" y="59245500"/>
          <a:ext cx="114300" cy="142875"/>
        </a:xfrm>
        <a:prstGeom prst="rect">
          <a:avLst/>
        </a:prstGeom>
      </xdr:spPr>
    </xdr:pic>
    <xdr:clientData/>
  </xdr:twoCellAnchor>
  <xdr:twoCellAnchor editAs="oneCell">
    <xdr:from>
      <xdr:col>6</xdr:col>
      <xdr:colOff>0</xdr:colOff>
      <xdr:row>220</xdr:row>
      <xdr:rowOff>0</xdr:rowOff>
    </xdr:from>
    <xdr:to>
      <xdr:col>6</xdr:col>
      <xdr:colOff>114300</xdr:colOff>
      <xdr:row>220</xdr:row>
      <xdr:rowOff>135255</xdr:rowOff>
    </xdr:to>
    <xdr:pic>
      <xdr:nvPicPr>
        <xdr:cNvPr id="390" name="Picture 39">
          <a:extLst>
            <a:ext uri="{FF2B5EF4-FFF2-40B4-BE49-F238E27FC236}">
              <a16:creationId xmlns:a16="http://schemas.microsoft.com/office/drawing/2014/main" id="{A2319DFE-6475-4CEC-AFD9-DE9933B0DD76}"/>
            </a:ext>
            <a:ext uri="{147F2762-F138-4A5C-976F-8EAC2B608ADB}">
              <a16:predDERef xmlns:a16="http://schemas.microsoft.com/office/drawing/2014/main" pred="{EB737CCC-561A-4C88-A3AB-FDF573744AB9}"/>
            </a:ext>
          </a:extLst>
        </xdr:cNvPr>
        <xdr:cNvPicPr>
          <a:picLocks noChangeAspect="1"/>
        </xdr:cNvPicPr>
      </xdr:nvPicPr>
      <xdr:blipFill>
        <a:blip xmlns:r="http://schemas.openxmlformats.org/officeDocument/2006/relationships" r:embed="rId22"/>
        <a:stretch>
          <a:fillRect/>
        </a:stretch>
      </xdr:blipFill>
      <xdr:spPr>
        <a:xfrm>
          <a:off x="6372225" y="59721750"/>
          <a:ext cx="114300" cy="142875"/>
        </a:xfrm>
        <a:prstGeom prst="rect">
          <a:avLst/>
        </a:prstGeom>
      </xdr:spPr>
    </xdr:pic>
    <xdr:clientData/>
  </xdr:twoCellAnchor>
  <xdr:twoCellAnchor editAs="oneCell">
    <xdr:from>
      <xdr:col>6</xdr:col>
      <xdr:colOff>0</xdr:colOff>
      <xdr:row>222</xdr:row>
      <xdr:rowOff>0</xdr:rowOff>
    </xdr:from>
    <xdr:to>
      <xdr:col>6</xdr:col>
      <xdr:colOff>114300</xdr:colOff>
      <xdr:row>222</xdr:row>
      <xdr:rowOff>131445</xdr:rowOff>
    </xdr:to>
    <xdr:pic>
      <xdr:nvPicPr>
        <xdr:cNvPr id="392" name="Picture 39">
          <a:extLst>
            <a:ext uri="{FF2B5EF4-FFF2-40B4-BE49-F238E27FC236}">
              <a16:creationId xmlns:a16="http://schemas.microsoft.com/office/drawing/2014/main" id="{692F7F38-C19F-4C0F-AABA-A090F358B7EC}"/>
            </a:ext>
            <a:ext uri="{147F2762-F138-4A5C-976F-8EAC2B608ADB}">
              <a16:predDERef xmlns:a16="http://schemas.microsoft.com/office/drawing/2014/main" pred="{A2319DFE-6475-4CEC-AFD9-DE9933B0DD76}"/>
            </a:ext>
          </a:extLst>
        </xdr:cNvPr>
        <xdr:cNvPicPr>
          <a:picLocks noChangeAspect="1"/>
        </xdr:cNvPicPr>
      </xdr:nvPicPr>
      <xdr:blipFill>
        <a:blip xmlns:r="http://schemas.openxmlformats.org/officeDocument/2006/relationships" r:embed="rId22"/>
        <a:stretch>
          <a:fillRect/>
        </a:stretch>
      </xdr:blipFill>
      <xdr:spPr>
        <a:xfrm>
          <a:off x="6372225" y="60064650"/>
          <a:ext cx="114300" cy="142875"/>
        </a:xfrm>
        <a:prstGeom prst="rect">
          <a:avLst/>
        </a:prstGeom>
      </xdr:spPr>
    </xdr:pic>
    <xdr:clientData/>
  </xdr:twoCellAnchor>
  <xdr:twoCellAnchor editAs="oneCell">
    <xdr:from>
      <xdr:col>6</xdr:col>
      <xdr:colOff>0</xdr:colOff>
      <xdr:row>227</xdr:row>
      <xdr:rowOff>19050</xdr:rowOff>
    </xdr:from>
    <xdr:to>
      <xdr:col>6</xdr:col>
      <xdr:colOff>114300</xdr:colOff>
      <xdr:row>227</xdr:row>
      <xdr:rowOff>171450</xdr:rowOff>
    </xdr:to>
    <xdr:pic>
      <xdr:nvPicPr>
        <xdr:cNvPr id="944" name="Picture 215">
          <a:extLst>
            <a:ext uri="{FF2B5EF4-FFF2-40B4-BE49-F238E27FC236}">
              <a16:creationId xmlns:a16="http://schemas.microsoft.com/office/drawing/2014/main" id="{0B9C66E1-C456-4C89-AF3E-304723C287A1}"/>
            </a:ext>
            <a:ext uri="{147F2762-F138-4A5C-976F-8EAC2B608ADB}">
              <a16:predDERef xmlns:a16="http://schemas.microsoft.com/office/drawing/2014/main" pred="{692F7F38-C19F-4C0F-AABA-A090F358B7EC}"/>
            </a:ext>
          </a:extLst>
        </xdr:cNvPr>
        <xdr:cNvPicPr>
          <a:picLocks noChangeAspect="1"/>
        </xdr:cNvPicPr>
      </xdr:nvPicPr>
      <xdr:blipFill>
        <a:blip xmlns:r="http://schemas.openxmlformats.org/officeDocument/2006/relationships" r:embed="rId22"/>
        <a:stretch>
          <a:fillRect/>
        </a:stretch>
      </xdr:blipFill>
      <xdr:spPr>
        <a:xfrm>
          <a:off x="6372225" y="60960000"/>
          <a:ext cx="114300" cy="142875"/>
        </a:xfrm>
        <a:prstGeom prst="rect">
          <a:avLst/>
        </a:prstGeom>
      </xdr:spPr>
    </xdr:pic>
    <xdr:clientData/>
  </xdr:twoCellAnchor>
  <xdr:twoCellAnchor editAs="oneCell">
    <xdr:from>
      <xdr:col>6</xdr:col>
      <xdr:colOff>0</xdr:colOff>
      <xdr:row>229</xdr:row>
      <xdr:rowOff>9525</xdr:rowOff>
    </xdr:from>
    <xdr:to>
      <xdr:col>6</xdr:col>
      <xdr:colOff>114300</xdr:colOff>
      <xdr:row>229</xdr:row>
      <xdr:rowOff>154305</xdr:rowOff>
    </xdr:to>
    <xdr:pic>
      <xdr:nvPicPr>
        <xdr:cNvPr id="877" name="Picture 216">
          <a:extLst>
            <a:ext uri="{FF2B5EF4-FFF2-40B4-BE49-F238E27FC236}">
              <a16:creationId xmlns:a16="http://schemas.microsoft.com/office/drawing/2014/main" id="{C88DB198-AD40-411B-BA55-32009A5A2E27}"/>
            </a:ext>
            <a:ext uri="{147F2762-F138-4A5C-976F-8EAC2B608ADB}">
              <a16:predDERef xmlns:a16="http://schemas.microsoft.com/office/drawing/2014/main" pred="{0B9C66E1-C456-4C89-AF3E-304723C287A1}"/>
            </a:ext>
          </a:extLst>
        </xdr:cNvPr>
        <xdr:cNvPicPr>
          <a:picLocks noChangeAspect="1"/>
        </xdr:cNvPicPr>
      </xdr:nvPicPr>
      <xdr:blipFill>
        <a:blip xmlns:r="http://schemas.openxmlformats.org/officeDocument/2006/relationships" r:embed="rId22"/>
        <a:stretch>
          <a:fillRect/>
        </a:stretch>
      </xdr:blipFill>
      <xdr:spPr>
        <a:xfrm>
          <a:off x="6372225" y="61636275"/>
          <a:ext cx="114300" cy="142875"/>
        </a:xfrm>
        <a:prstGeom prst="rect">
          <a:avLst/>
        </a:prstGeom>
      </xdr:spPr>
    </xdr:pic>
    <xdr:clientData/>
  </xdr:twoCellAnchor>
  <xdr:twoCellAnchor editAs="oneCell">
    <xdr:from>
      <xdr:col>6</xdr:col>
      <xdr:colOff>0</xdr:colOff>
      <xdr:row>232</xdr:row>
      <xdr:rowOff>9525</xdr:rowOff>
    </xdr:from>
    <xdr:to>
      <xdr:col>6</xdr:col>
      <xdr:colOff>114300</xdr:colOff>
      <xdr:row>232</xdr:row>
      <xdr:rowOff>154305</xdr:rowOff>
    </xdr:to>
    <xdr:pic>
      <xdr:nvPicPr>
        <xdr:cNvPr id="876" name="Picture 217">
          <a:extLst>
            <a:ext uri="{FF2B5EF4-FFF2-40B4-BE49-F238E27FC236}">
              <a16:creationId xmlns:a16="http://schemas.microsoft.com/office/drawing/2014/main" id="{C010F2D8-AC21-4105-ABFA-087D3F9F0A10}"/>
            </a:ext>
            <a:ext uri="{147F2762-F138-4A5C-976F-8EAC2B608ADB}">
              <a16:predDERef xmlns:a16="http://schemas.microsoft.com/office/drawing/2014/main" pred="{C88DB198-AD40-411B-BA55-32009A5A2E27}"/>
            </a:ext>
          </a:extLst>
        </xdr:cNvPr>
        <xdr:cNvPicPr>
          <a:picLocks noChangeAspect="1"/>
        </xdr:cNvPicPr>
      </xdr:nvPicPr>
      <xdr:blipFill>
        <a:blip xmlns:r="http://schemas.openxmlformats.org/officeDocument/2006/relationships" r:embed="rId22"/>
        <a:stretch>
          <a:fillRect/>
        </a:stretch>
      </xdr:blipFill>
      <xdr:spPr>
        <a:xfrm>
          <a:off x="6372225" y="62169675"/>
          <a:ext cx="114300" cy="142875"/>
        </a:xfrm>
        <a:prstGeom prst="rect">
          <a:avLst/>
        </a:prstGeom>
      </xdr:spPr>
    </xdr:pic>
    <xdr:clientData/>
  </xdr:twoCellAnchor>
  <xdr:twoCellAnchor editAs="oneCell">
    <xdr:from>
      <xdr:col>6</xdr:col>
      <xdr:colOff>0</xdr:colOff>
      <xdr:row>234</xdr:row>
      <xdr:rowOff>0</xdr:rowOff>
    </xdr:from>
    <xdr:to>
      <xdr:col>6</xdr:col>
      <xdr:colOff>114300</xdr:colOff>
      <xdr:row>234</xdr:row>
      <xdr:rowOff>131445</xdr:rowOff>
    </xdr:to>
    <xdr:pic>
      <xdr:nvPicPr>
        <xdr:cNvPr id="400" name="Picture 39">
          <a:extLst>
            <a:ext uri="{FF2B5EF4-FFF2-40B4-BE49-F238E27FC236}">
              <a16:creationId xmlns:a16="http://schemas.microsoft.com/office/drawing/2014/main" id="{9C9ED192-A9AF-4ABB-BDA7-AFA8054DDEFF}"/>
            </a:ext>
            <a:ext uri="{147F2762-F138-4A5C-976F-8EAC2B608ADB}">
              <a16:predDERef xmlns:a16="http://schemas.microsoft.com/office/drawing/2014/main" pred="{C010F2D8-AC21-4105-ABFA-087D3F9F0A10}"/>
            </a:ext>
          </a:extLst>
        </xdr:cNvPr>
        <xdr:cNvPicPr>
          <a:picLocks noChangeAspect="1"/>
        </xdr:cNvPicPr>
      </xdr:nvPicPr>
      <xdr:blipFill>
        <a:blip xmlns:r="http://schemas.openxmlformats.org/officeDocument/2006/relationships" r:embed="rId22"/>
        <a:stretch>
          <a:fillRect/>
        </a:stretch>
      </xdr:blipFill>
      <xdr:spPr>
        <a:xfrm>
          <a:off x="6372225" y="62855475"/>
          <a:ext cx="114300" cy="142875"/>
        </a:xfrm>
        <a:prstGeom prst="rect">
          <a:avLst/>
        </a:prstGeom>
      </xdr:spPr>
    </xdr:pic>
    <xdr:clientData/>
  </xdr:twoCellAnchor>
  <xdr:twoCellAnchor editAs="oneCell">
    <xdr:from>
      <xdr:col>6</xdr:col>
      <xdr:colOff>0</xdr:colOff>
      <xdr:row>236</xdr:row>
      <xdr:rowOff>0</xdr:rowOff>
    </xdr:from>
    <xdr:to>
      <xdr:col>6</xdr:col>
      <xdr:colOff>114300</xdr:colOff>
      <xdr:row>236</xdr:row>
      <xdr:rowOff>135255</xdr:rowOff>
    </xdr:to>
    <xdr:pic>
      <xdr:nvPicPr>
        <xdr:cNvPr id="402" name="Picture 39">
          <a:extLst>
            <a:ext uri="{FF2B5EF4-FFF2-40B4-BE49-F238E27FC236}">
              <a16:creationId xmlns:a16="http://schemas.microsoft.com/office/drawing/2014/main" id="{ED6B69DF-EEB1-4A27-9110-6491D3412D04}"/>
            </a:ext>
            <a:ext uri="{147F2762-F138-4A5C-976F-8EAC2B608ADB}">
              <a16:predDERef xmlns:a16="http://schemas.microsoft.com/office/drawing/2014/main" pred="{9C9ED192-A9AF-4ABB-BDA7-AFA8054DDEFF}"/>
            </a:ext>
          </a:extLst>
        </xdr:cNvPr>
        <xdr:cNvPicPr>
          <a:picLocks noChangeAspect="1"/>
        </xdr:cNvPicPr>
      </xdr:nvPicPr>
      <xdr:blipFill>
        <a:blip xmlns:r="http://schemas.openxmlformats.org/officeDocument/2006/relationships" r:embed="rId22"/>
        <a:stretch>
          <a:fillRect/>
        </a:stretch>
      </xdr:blipFill>
      <xdr:spPr>
        <a:xfrm>
          <a:off x="6372225" y="63598425"/>
          <a:ext cx="114300" cy="142875"/>
        </a:xfrm>
        <a:prstGeom prst="rect">
          <a:avLst/>
        </a:prstGeom>
      </xdr:spPr>
    </xdr:pic>
    <xdr:clientData/>
  </xdr:twoCellAnchor>
  <xdr:twoCellAnchor editAs="oneCell">
    <xdr:from>
      <xdr:col>6</xdr:col>
      <xdr:colOff>0</xdr:colOff>
      <xdr:row>244</xdr:row>
      <xdr:rowOff>9525</xdr:rowOff>
    </xdr:from>
    <xdr:to>
      <xdr:col>6</xdr:col>
      <xdr:colOff>114300</xdr:colOff>
      <xdr:row>244</xdr:row>
      <xdr:rowOff>154305</xdr:rowOff>
    </xdr:to>
    <xdr:pic>
      <xdr:nvPicPr>
        <xdr:cNvPr id="875" name="Picture 220">
          <a:extLst>
            <a:ext uri="{FF2B5EF4-FFF2-40B4-BE49-F238E27FC236}">
              <a16:creationId xmlns:a16="http://schemas.microsoft.com/office/drawing/2014/main" id="{0EDF7E57-9E86-4F31-99B6-71710BAC4131}"/>
            </a:ext>
            <a:ext uri="{147F2762-F138-4A5C-976F-8EAC2B608ADB}">
              <a16:predDERef xmlns:a16="http://schemas.microsoft.com/office/drawing/2014/main" pred="{ED6B69DF-EEB1-4A27-9110-6491D3412D04}"/>
            </a:ext>
          </a:extLst>
        </xdr:cNvPr>
        <xdr:cNvPicPr>
          <a:picLocks noChangeAspect="1"/>
        </xdr:cNvPicPr>
      </xdr:nvPicPr>
      <xdr:blipFill>
        <a:blip xmlns:r="http://schemas.openxmlformats.org/officeDocument/2006/relationships" r:embed="rId22"/>
        <a:stretch>
          <a:fillRect/>
        </a:stretch>
      </xdr:blipFill>
      <xdr:spPr>
        <a:xfrm>
          <a:off x="6372225" y="65436750"/>
          <a:ext cx="114300" cy="142875"/>
        </a:xfrm>
        <a:prstGeom prst="rect">
          <a:avLst/>
        </a:prstGeom>
      </xdr:spPr>
    </xdr:pic>
    <xdr:clientData/>
  </xdr:twoCellAnchor>
  <xdr:twoCellAnchor editAs="oneCell">
    <xdr:from>
      <xdr:col>6</xdr:col>
      <xdr:colOff>0</xdr:colOff>
      <xdr:row>246</xdr:row>
      <xdr:rowOff>0</xdr:rowOff>
    </xdr:from>
    <xdr:to>
      <xdr:col>6</xdr:col>
      <xdr:colOff>114300</xdr:colOff>
      <xdr:row>246</xdr:row>
      <xdr:rowOff>135255</xdr:rowOff>
    </xdr:to>
    <xdr:pic>
      <xdr:nvPicPr>
        <xdr:cNvPr id="406" name="Picture 39">
          <a:extLst>
            <a:ext uri="{FF2B5EF4-FFF2-40B4-BE49-F238E27FC236}">
              <a16:creationId xmlns:a16="http://schemas.microsoft.com/office/drawing/2014/main" id="{326113A2-62AC-423D-958B-3D3FAD053CE8}"/>
            </a:ext>
            <a:ext uri="{147F2762-F138-4A5C-976F-8EAC2B608ADB}">
              <a16:predDERef xmlns:a16="http://schemas.microsoft.com/office/drawing/2014/main" pred="{0EDF7E57-9E86-4F31-99B6-71710BAC4131}"/>
            </a:ext>
          </a:extLst>
        </xdr:cNvPr>
        <xdr:cNvPicPr>
          <a:picLocks noChangeAspect="1"/>
        </xdr:cNvPicPr>
      </xdr:nvPicPr>
      <xdr:blipFill>
        <a:blip xmlns:r="http://schemas.openxmlformats.org/officeDocument/2006/relationships" r:embed="rId22"/>
        <a:stretch>
          <a:fillRect/>
        </a:stretch>
      </xdr:blipFill>
      <xdr:spPr>
        <a:xfrm>
          <a:off x="6372225" y="66255900"/>
          <a:ext cx="114300" cy="142875"/>
        </a:xfrm>
        <a:prstGeom prst="rect">
          <a:avLst/>
        </a:prstGeom>
      </xdr:spPr>
    </xdr:pic>
    <xdr:clientData/>
  </xdr:twoCellAnchor>
  <xdr:twoCellAnchor editAs="oneCell">
    <xdr:from>
      <xdr:col>6</xdr:col>
      <xdr:colOff>0</xdr:colOff>
      <xdr:row>248</xdr:row>
      <xdr:rowOff>0</xdr:rowOff>
    </xdr:from>
    <xdr:to>
      <xdr:col>6</xdr:col>
      <xdr:colOff>114300</xdr:colOff>
      <xdr:row>248</xdr:row>
      <xdr:rowOff>131445</xdr:rowOff>
    </xdr:to>
    <xdr:pic>
      <xdr:nvPicPr>
        <xdr:cNvPr id="408" name="Picture 39">
          <a:extLst>
            <a:ext uri="{FF2B5EF4-FFF2-40B4-BE49-F238E27FC236}">
              <a16:creationId xmlns:a16="http://schemas.microsoft.com/office/drawing/2014/main" id="{0740FC63-0C6E-4836-B1C1-C1F293F493CF}"/>
            </a:ext>
            <a:ext uri="{147F2762-F138-4A5C-976F-8EAC2B608ADB}">
              <a16:predDERef xmlns:a16="http://schemas.microsoft.com/office/drawing/2014/main" pred="{326113A2-62AC-423D-958B-3D3FAD053CE8}"/>
            </a:ext>
          </a:extLst>
        </xdr:cNvPr>
        <xdr:cNvPicPr>
          <a:picLocks noChangeAspect="1"/>
        </xdr:cNvPicPr>
      </xdr:nvPicPr>
      <xdr:blipFill>
        <a:blip xmlns:r="http://schemas.openxmlformats.org/officeDocument/2006/relationships" r:embed="rId22"/>
        <a:stretch>
          <a:fillRect/>
        </a:stretch>
      </xdr:blipFill>
      <xdr:spPr>
        <a:xfrm>
          <a:off x="6372225" y="66989325"/>
          <a:ext cx="114300" cy="142875"/>
        </a:xfrm>
        <a:prstGeom prst="rect">
          <a:avLst/>
        </a:prstGeom>
      </xdr:spPr>
    </xdr:pic>
    <xdr:clientData/>
  </xdr:twoCellAnchor>
  <xdr:twoCellAnchor editAs="oneCell">
    <xdr:from>
      <xdr:col>6</xdr:col>
      <xdr:colOff>0</xdr:colOff>
      <xdr:row>251</xdr:row>
      <xdr:rowOff>19050</xdr:rowOff>
    </xdr:from>
    <xdr:to>
      <xdr:col>6</xdr:col>
      <xdr:colOff>114300</xdr:colOff>
      <xdr:row>251</xdr:row>
      <xdr:rowOff>161290</xdr:rowOff>
    </xdr:to>
    <xdr:pic>
      <xdr:nvPicPr>
        <xdr:cNvPr id="1085" name="Picture 224">
          <a:extLst>
            <a:ext uri="{FF2B5EF4-FFF2-40B4-BE49-F238E27FC236}">
              <a16:creationId xmlns:a16="http://schemas.microsoft.com/office/drawing/2014/main" id="{A4713EC3-092C-4AFD-A55B-E93CDC7212DA}"/>
            </a:ext>
            <a:ext uri="{147F2762-F138-4A5C-976F-8EAC2B608ADB}">
              <a16:predDERef xmlns:a16="http://schemas.microsoft.com/office/drawing/2014/main" pred="{0740FC63-0C6E-4836-B1C1-C1F293F493CF}"/>
            </a:ext>
          </a:extLst>
        </xdr:cNvPr>
        <xdr:cNvPicPr>
          <a:picLocks noChangeAspect="1"/>
        </xdr:cNvPicPr>
      </xdr:nvPicPr>
      <xdr:blipFill>
        <a:blip xmlns:r="http://schemas.openxmlformats.org/officeDocument/2006/relationships" r:embed="rId22"/>
        <a:stretch>
          <a:fillRect/>
        </a:stretch>
      </xdr:blipFill>
      <xdr:spPr>
        <a:xfrm>
          <a:off x="6372225" y="67484625"/>
          <a:ext cx="114300" cy="142875"/>
        </a:xfrm>
        <a:prstGeom prst="rect">
          <a:avLst/>
        </a:prstGeom>
      </xdr:spPr>
    </xdr:pic>
    <xdr:clientData/>
  </xdr:twoCellAnchor>
  <xdr:twoCellAnchor editAs="oneCell">
    <xdr:from>
      <xdr:col>6</xdr:col>
      <xdr:colOff>0</xdr:colOff>
      <xdr:row>253</xdr:row>
      <xdr:rowOff>0</xdr:rowOff>
    </xdr:from>
    <xdr:to>
      <xdr:col>6</xdr:col>
      <xdr:colOff>114300</xdr:colOff>
      <xdr:row>253</xdr:row>
      <xdr:rowOff>131445</xdr:rowOff>
    </xdr:to>
    <xdr:pic>
      <xdr:nvPicPr>
        <xdr:cNvPr id="414" name="Picture 39">
          <a:extLst>
            <a:ext uri="{FF2B5EF4-FFF2-40B4-BE49-F238E27FC236}">
              <a16:creationId xmlns:a16="http://schemas.microsoft.com/office/drawing/2014/main" id="{8C4C3645-104F-4B22-ACF9-CD66712AE5B5}"/>
            </a:ext>
            <a:ext uri="{147F2762-F138-4A5C-976F-8EAC2B608ADB}">
              <a16:predDERef xmlns:a16="http://schemas.microsoft.com/office/drawing/2014/main" pred="{A4713EC3-092C-4AFD-A55B-E93CDC7212DA}"/>
            </a:ext>
          </a:extLst>
        </xdr:cNvPr>
        <xdr:cNvPicPr>
          <a:picLocks noChangeAspect="1"/>
        </xdr:cNvPicPr>
      </xdr:nvPicPr>
      <xdr:blipFill>
        <a:blip xmlns:r="http://schemas.openxmlformats.org/officeDocument/2006/relationships" r:embed="rId22"/>
        <a:stretch>
          <a:fillRect/>
        </a:stretch>
      </xdr:blipFill>
      <xdr:spPr>
        <a:xfrm>
          <a:off x="6372225" y="68456175"/>
          <a:ext cx="114300" cy="142875"/>
        </a:xfrm>
        <a:prstGeom prst="rect">
          <a:avLst/>
        </a:prstGeom>
      </xdr:spPr>
    </xdr:pic>
    <xdr:clientData/>
  </xdr:twoCellAnchor>
  <xdr:twoCellAnchor editAs="oneCell">
    <xdr:from>
      <xdr:col>6</xdr:col>
      <xdr:colOff>0</xdr:colOff>
      <xdr:row>255</xdr:row>
      <xdr:rowOff>0</xdr:rowOff>
    </xdr:from>
    <xdr:to>
      <xdr:col>6</xdr:col>
      <xdr:colOff>114300</xdr:colOff>
      <xdr:row>255</xdr:row>
      <xdr:rowOff>135255</xdr:rowOff>
    </xdr:to>
    <xdr:pic>
      <xdr:nvPicPr>
        <xdr:cNvPr id="416" name="Picture 39">
          <a:extLst>
            <a:ext uri="{FF2B5EF4-FFF2-40B4-BE49-F238E27FC236}">
              <a16:creationId xmlns:a16="http://schemas.microsoft.com/office/drawing/2014/main" id="{ABC144A9-170E-481A-B2A6-04C8E663A9E3}"/>
            </a:ext>
            <a:ext uri="{147F2762-F138-4A5C-976F-8EAC2B608ADB}">
              <a16:predDERef xmlns:a16="http://schemas.microsoft.com/office/drawing/2014/main" pred="{8C4C3645-104F-4B22-ACF9-CD66712AE5B5}"/>
            </a:ext>
          </a:extLst>
        </xdr:cNvPr>
        <xdr:cNvPicPr>
          <a:picLocks noChangeAspect="1"/>
        </xdr:cNvPicPr>
      </xdr:nvPicPr>
      <xdr:blipFill>
        <a:blip xmlns:r="http://schemas.openxmlformats.org/officeDocument/2006/relationships" r:embed="rId22"/>
        <a:stretch>
          <a:fillRect/>
        </a:stretch>
      </xdr:blipFill>
      <xdr:spPr>
        <a:xfrm>
          <a:off x="6372225" y="69199125"/>
          <a:ext cx="114300" cy="142875"/>
        </a:xfrm>
        <a:prstGeom prst="rect">
          <a:avLst/>
        </a:prstGeom>
      </xdr:spPr>
    </xdr:pic>
    <xdr:clientData/>
  </xdr:twoCellAnchor>
  <xdr:twoCellAnchor editAs="oneCell">
    <xdr:from>
      <xdr:col>6</xdr:col>
      <xdr:colOff>0</xdr:colOff>
      <xdr:row>257</xdr:row>
      <xdr:rowOff>0</xdr:rowOff>
    </xdr:from>
    <xdr:to>
      <xdr:col>6</xdr:col>
      <xdr:colOff>114300</xdr:colOff>
      <xdr:row>257</xdr:row>
      <xdr:rowOff>131445</xdr:rowOff>
    </xdr:to>
    <xdr:pic>
      <xdr:nvPicPr>
        <xdr:cNvPr id="418" name="Picture 39">
          <a:extLst>
            <a:ext uri="{FF2B5EF4-FFF2-40B4-BE49-F238E27FC236}">
              <a16:creationId xmlns:a16="http://schemas.microsoft.com/office/drawing/2014/main" id="{A2A10A55-242B-4B84-93B0-301B1A17B058}"/>
            </a:ext>
            <a:ext uri="{147F2762-F138-4A5C-976F-8EAC2B608ADB}">
              <a16:predDERef xmlns:a16="http://schemas.microsoft.com/office/drawing/2014/main" pred="{ABC144A9-170E-481A-B2A6-04C8E663A9E3}"/>
            </a:ext>
          </a:extLst>
        </xdr:cNvPr>
        <xdr:cNvPicPr>
          <a:picLocks noChangeAspect="1"/>
        </xdr:cNvPicPr>
      </xdr:nvPicPr>
      <xdr:blipFill>
        <a:blip xmlns:r="http://schemas.openxmlformats.org/officeDocument/2006/relationships" r:embed="rId22"/>
        <a:stretch>
          <a:fillRect/>
        </a:stretch>
      </xdr:blipFill>
      <xdr:spPr>
        <a:xfrm>
          <a:off x="6372225" y="69656325"/>
          <a:ext cx="114300" cy="142875"/>
        </a:xfrm>
        <a:prstGeom prst="rect">
          <a:avLst/>
        </a:prstGeom>
      </xdr:spPr>
    </xdr:pic>
    <xdr:clientData/>
  </xdr:twoCellAnchor>
  <xdr:twoCellAnchor editAs="oneCell">
    <xdr:from>
      <xdr:col>6</xdr:col>
      <xdr:colOff>0</xdr:colOff>
      <xdr:row>259</xdr:row>
      <xdr:rowOff>9525</xdr:rowOff>
    </xdr:from>
    <xdr:to>
      <xdr:col>6</xdr:col>
      <xdr:colOff>114300</xdr:colOff>
      <xdr:row>259</xdr:row>
      <xdr:rowOff>154305</xdr:rowOff>
    </xdr:to>
    <xdr:pic>
      <xdr:nvPicPr>
        <xdr:cNvPr id="873" name="Picture 228">
          <a:extLst>
            <a:ext uri="{FF2B5EF4-FFF2-40B4-BE49-F238E27FC236}">
              <a16:creationId xmlns:a16="http://schemas.microsoft.com/office/drawing/2014/main" id="{5B468DFF-4FE6-43E2-A9EB-8A917E997712}"/>
            </a:ext>
            <a:ext uri="{147F2762-F138-4A5C-976F-8EAC2B608ADB}">
              <a16:predDERef xmlns:a16="http://schemas.microsoft.com/office/drawing/2014/main" pred="{A2A10A55-242B-4B84-93B0-301B1A17B058}"/>
            </a:ext>
          </a:extLst>
        </xdr:cNvPr>
        <xdr:cNvPicPr>
          <a:picLocks noChangeAspect="1"/>
        </xdr:cNvPicPr>
      </xdr:nvPicPr>
      <xdr:blipFill>
        <a:blip xmlns:r="http://schemas.openxmlformats.org/officeDocument/2006/relationships" r:embed="rId22"/>
        <a:stretch>
          <a:fillRect/>
        </a:stretch>
      </xdr:blipFill>
      <xdr:spPr>
        <a:xfrm>
          <a:off x="6372225" y="70018275"/>
          <a:ext cx="114300" cy="142875"/>
        </a:xfrm>
        <a:prstGeom prst="rect">
          <a:avLst/>
        </a:prstGeom>
      </xdr:spPr>
    </xdr:pic>
    <xdr:clientData/>
  </xdr:twoCellAnchor>
  <xdr:twoCellAnchor editAs="oneCell">
    <xdr:from>
      <xdr:col>6</xdr:col>
      <xdr:colOff>0</xdr:colOff>
      <xdr:row>261</xdr:row>
      <xdr:rowOff>9525</xdr:rowOff>
    </xdr:from>
    <xdr:to>
      <xdr:col>6</xdr:col>
      <xdr:colOff>114300</xdr:colOff>
      <xdr:row>261</xdr:row>
      <xdr:rowOff>154305</xdr:rowOff>
    </xdr:to>
    <xdr:pic>
      <xdr:nvPicPr>
        <xdr:cNvPr id="872" name="Picture 229">
          <a:extLst>
            <a:ext uri="{FF2B5EF4-FFF2-40B4-BE49-F238E27FC236}">
              <a16:creationId xmlns:a16="http://schemas.microsoft.com/office/drawing/2014/main" id="{09373B2F-D1DA-4023-8523-5F77BEE99BC8}"/>
            </a:ext>
            <a:ext uri="{147F2762-F138-4A5C-976F-8EAC2B608ADB}">
              <a16:predDERef xmlns:a16="http://schemas.microsoft.com/office/drawing/2014/main" pred="{5B468DFF-4FE6-43E2-A9EB-8A917E997712}"/>
            </a:ext>
          </a:extLst>
        </xdr:cNvPr>
        <xdr:cNvPicPr>
          <a:picLocks noChangeAspect="1"/>
        </xdr:cNvPicPr>
      </xdr:nvPicPr>
      <xdr:blipFill>
        <a:blip xmlns:r="http://schemas.openxmlformats.org/officeDocument/2006/relationships" r:embed="rId22"/>
        <a:stretch>
          <a:fillRect/>
        </a:stretch>
      </xdr:blipFill>
      <xdr:spPr>
        <a:xfrm>
          <a:off x="6372225" y="70380225"/>
          <a:ext cx="114300" cy="142875"/>
        </a:xfrm>
        <a:prstGeom prst="rect">
          <a:avLst/>
        </a:prstGeom>
      </xdr:spPr>
    </xdr:pic>
    <xdr:clientData/>
  </xdr:twoCellAnchor>
  <xdr:twoCellAnchor editAs="oneCell">
    <xdr:from>
      <xdr:col>6</xdr:col>
      <xdr:colOff>0</xdr:colOff>
      <xdr:row>264</xdr:row>
      <xdr:rowOff>19050</xdr:rowOff>
    </xdr:from>
    <xdr:to>
      <xdr:col>6</xdr:col>
      <xdr:colOff>114300</xdr:colOff>
      <xdr:row>264</xdr:row>
      <xdr:rowOff>171450</xdr:rowOff>
    </xdr:to>
    <xdr:pic>
      <xdr:nvPicPr>
        <xdr:cNvPr id="871" name="Picture 230">
          <a:extLst>
            <a:ext uri="{FF2B5EF4-FFF2-40B4-BE49-F238E27FC236}">
              <a16:creationId xmlns:a16="http://schemas.microsoft.com/office/drawing/2014/main" id="{6E122531-544E-4246-9334-23E55A494647}"/>
            </a:ext>
            <a:ext uri="{147F2762-F138-4A5C-976F-8EAC2B608ADB}">
              <a16:predDERef xmlns:a16="http://schemas.microsoft.com/office/drawing/2014/main" pred="{09373B2F-D1DA-4023-8523-5F77BEE99BC8}"/>
            </a:ext>
          </a:extLst>
        </xdr:cNvPr>
        <xdr:cNvPicPr>
          <a:picLocks noChangeAspect="1"/>
        </xdr:cNvPicPr>
      </xdr:nvPicPr>
      <xdr:blipFill>
        <a:blip xmlns:r="http://schemas.openxmlformats.org/officeDocument/2006/relationships" r:embed="rId22"/>
        <a:stretch>
          <a:fillRect/>
        </a:stretch>
      </xdr:blipFill>
      <xdr:spPr>
        <a:xfrm>
          <a:off x="6372225" y="70923150"/>
          <a:ext cx="114300" cy="142875"/>
        </a:xfrm>
        <a:prstGeom prst="rect">
          <a:avLst/>
        </a:prstGeom>
      </xdr:spPr>
    </xdr:pic>
    <xdr:clientData/>
  </xdr:twoCellAnchor>
  <xdr:twoCellAnchor editAs="oneCell">
    <xdr:from>
      <xdr:col>6</xdr:col>
      <xdr:colOff>0</xdr:colOff>
      <xdr:row>266</xdr:row>
      <xdr:rowOff>0</xdr:rowOff>
    </xdr:from>
    <xdr:to>
      <xdr:col>6</xdr:col>
      <xdr:colOff>114300</xdr:colOff>
      <xdr:row>266</xdr:row>
      <xdr:rowOff>131445</xdr:rowOff>
    </xdr:to>
    <xdr:pic>
      <xdr:nvPicPr>
        <xdr:cNvPr id="426" name="Picture 39">
          <a:extLst>
            <a:ext uri="{FF2B5EF4-FFF2-40B4-BE49-F238E27FC236}">
              <a16:creationId xmlns:a16="http://schemas.microsoft.com/office/drawing/2014/main" id="{80CDAF7B-5928-47DC-A42B-2A2BCB4F8CAA}"/>
            </a:ext>
            <a:ext uri="{147F2762-F138-4A5C-976F-8EAC2B608ADB}">
              <a16:predDERef xmlns:a16="http://schemas.microsoft.com/office/drawing/2014/main" pred="{6E122531-544E-4246-9334-23E55A494647}"/>
            </a:ext>
          </a:extLst>
        </xdr:cNvPr>
        <xdr:cNvPicPr>
          <a:picLocks noChangeAspect="1"/>
        </xdr:cNvPicPr>
      </xdr:nvPicPr>
      <xdr:blipFill>
        <a:blip xmlns:r="http://schemas.openxmlformats.org/officeDocument/2006/relationships" r:embed="rId22"/>
        <a:stretch>
          <a:fillRect/>
        </a:stretch>
      </xdr:blipFill>
      <xdr:spPr>
        <a:xfrm>
          <a:off x="6372225" y="71351775"/>
          <a:ext cx="114300" cy="142875"/>
        </a:xfrm>
        <a:prstGeom prst="rect">
          <a:avLst/>
        </a:prstGeom>
      </xdr:spPr>
    </xdr:pic>
    <xdr:clientData/>
  </xdr:twoCellAnchor>
  <xdr:twoCellAnchor editAs="oneCell">
    <xdr:from>
      <xdr:col>6</xdr:col>
      <xdr:colOff>0</xdr:colOff>
      <xdr:row>269</xdr:row>
      <xdr:rowOff>0</xdr:rowOff>
    </xdr:from>
    <xdr:to>
      <xdr:col>6</xdr:col>
      <xdr:colOff>114300</xdr:colOff>
      <xdr:row>269</xdr:row>
      <xdr:rowOff>135255</xdr:rowOff>
    </xdr:to>
    <xdr:pic>
      <xdr:nvPicPr>
        <xdr:cNvPr id="428" name="Picture 39">
          <a:extLst>
            <a:ext uri="{FF2B5EF4-FFF2-40B4-BE49-F238E27FC236}">
              <a16:creationId xmlns:a16="http://schemas.microsoft.com/office/drawing/2014/main" id="{41E56A52-0EA7-4DA8-AEA7-A12DB4092F77}"/>
            </a:ext>
            <a:ext uri="{147F2762-F138-4A5C-976F-8EAC2B608ADB}">
              <a16:predDERef xmlns:a16="http://schemas.microsoft.com/office/drawing/2014/main" pred="{80CDAF7B-5928-47DC-A42B-2A2BCB4F8CAA}"/>
            </a:ext>
          </a:extLst>
        </xdr:cNvPr>
        <xdr:cNvPicPr>
          <a:picLocks noChangeAspect="1"/>
        </xdr:cNvPicPr>
      </xdr:nvPicPr>
      <xdr:blipFill>
        <a:blip xmlns:r="http://schemas.openxmlformats.org/officeDocument/2006/relationships" r:embed="rId22"/>
        <a:stretch>
          <a:fillRect/>
        </a:stretch>
      </xdr:blipFill>
      <xdr:spPr>
        <a:xfrm>
          <a:off x="6372225" y="72247125"/>
          <a:ext cx="114300" cy="142875"/>
        </a:xfrm>
        <a:prstGeom prst="rect">
          <a:avLst/>
        </a:prstGeom>
      </xdr:spPr>
    </xdr:pic>
    <xdr:clientData/>
  </xdr:twoCellAnchor>
  <xdr:twoCellAnchor editAs="oneCell">
    <xdr:from>
      <xdr:col>6</xdr:col>
      <xdr:colOff>0</xdr:colOff>
      <xdr:row>274</xdr:row>
      <xdr:rowOff>19050</xdr:rowOff>
    </xdr:from>
    <xdr:to>
      <xdr:col>6</xdr:col>
      <xdr:colOff>114300</xdr:colOff>
      <xdr:row>274</xdr:row>
      <xdr:rowOff>161290</xdr:rowOff>
    </xdr:to>
    <xdr:pic>
      <xdr:nvPicPr>
        <xdr:cNvPr id="1086" name="Picture 233">
          <a:extLst>
            <a:ext uri="{FF2B5EF4-FFF2-40B4-BE49-F238E27FC236}">
              <a16:creationId xmlns:a16="http://schemas.microsoft.com/office/drawing/2014/main" id="{0A8D0C67-ACCB-44D4-B48A-AD6677D914F7}"/>
            </a:ext>
            <a:ext uri="{147F2762-F138-4A5C-976F-8EAC2B608ADB}">
              <a16:predDERef xmlns:a16="http://schemas.microsoft.com/office/drawing/2014/main" pred="{41E56A52-0EA7-4DA8-AEA7-A12DB4092F77}"/>
            </a:ext>
          </a:extLst>
        </xdr:cNvPr>
        <xdr:cNvPicPr>
          <a:picLocks noChangeAspect="1"/>
        </xdr:cNvPicPr>
      </xdr:nvPicPr>
      <xdr:blipFill>
        <a:blip xmlns:r="http://schemas.openxmlformats.org/officeDocument/2006/relationships" r:embed="rId22"/>
        <a:stretch>
          <a:fillRect/>
        </a:stretch>
      </xdr:blipFill>
      <xdr:spPr>
        <a:xfrm>
          <a:off x="6372225" y="73056750"/>
          <a:ext cx="114300" cy="142875"/>
        </a:xfrm>
        <a:prstGeom prst="rect">
          <a:avLst/>
        </a:prstGeom>
      </xdr:spPr>
    </xdr:pic>
    <xdr:clientData/>
  </xdr:twoCellAnchor>
  <xdr:twoCellAnchor editAs="oneCell">
    <xdr:from>
      <xdr:col>6</xdr:col>
      <xdr:colOff>0</xdr:colOff>
      <xdr:row>279</xdr:row>
      <xdr:rowOff>19050</xdr:rowOff>
    </xdr:from>
    <xdr:to>
      <xdr:col>6</xdr:col>
      <xdr:colOff>114300</xdr:colOff>
      <xdr:row>279</xdr:row>
      <xdr:rowOff>158750</xdr:rowOff>
    </xdr:to>
    <xdr:pic>
      <xdr:nvPicPr>
        <xdr:cNvPr id="870" name="Picture 234">
          <a:extLst>
            <a:ext uri="{FF2B5EF4-FFF2-40B4-BE49-F238E27FC236}">
              <a16:creationId xmlns:a16="http://schemas.microsoft.com/office/drawing/2014/main" id="{0D219C93-9660-4644-9434-09401E7C8D28}"/>
            </a:ext>
            <a:ext uri="{147F2762-F138-4A5C-976F-8EAC2B608ADB}">
              <a16:predDERef xmlns:a16="http://schemas.microsoft.com/office/drawing/2014/main" pred="{0A8D0C67-ACCB-44D4-B48A-AD6677D914F7}"/>
            </a:ext>
          </a:extLst>
        </xdr:cNvPr>
        <xdr:cNvPicPr>
          <a:picLocks noChangeAspect="1"/>
        </xdr:cNvPicPr>
      </xdr:nvPicPr>
      <xdr:blipFill>
        <a:blip xmlns:r="http://schemas.openxmlformats.org/officeDocument/2006/relationships" r:embed="rId22"/>
        <a:stretch>
          <a:fillRect/>
        </a:stretch>
      </xdr:blipFill>
      <xdr:spPr>
        <a:xfrm>
          <a:off x="6372225" y="74075925"/>
          <a:ext cx="114300" cy="142875"/>
        </a:xfrm>
        <a:prstGeom prst="rect">
          <a:avLst/>
        </a:prstGeom>
      </xdr:spPr>
    </xdr:pic>
    <xdr:clientData/>
  </xdr:twoCellAnchor>
  <xdr:twoCellAnchor editAs="oneCell">
    <xdr:from>
      <xdr:col>6</xdr:col>
      <xdr:colOff>0</xdr:colOff>
      <xdr:row>289</xdr:row>
      <xdr:rowOff>19050</xdr:rowOff>
    </xdr:from>
    <xdr:to>
      <xdr:col>6</xdr:col>
      <xdr:colOff>114300</xdr:colOff>
      <xdr:row>289</xdr:row>
      <xdr:rowOff>171450</xdr:rowOff>
    </xdr:to>
    <xdr:pic>
      <xdr:nvPicPr>
        <xdr:cNvPr id="869" name="Picture 235">
          <a:extLst>
            <a:ext uri="{FF2B5EF4-FFF2-40B4-BE49-F238E27FC236}">
              <a16:creationId xmlns:a16="http://schemas.microsoft.com/office/drawing/2014/main" id="{77999FA1-B81A-4F45-99BA-CD5E9B5F69F3}"/>
            </a:ext>
            <a:ext uri="{147F2762-F138-4A5C-976F-8EAC2B608ADB}">
              <a16:predDERef xmlns:a16="http://schemas.microsoft.com/office/drawing/2014/main" pred="{0D219C93-9660-4644-9434-09401E7C8D28}"/>
            </a:ext>
          </a:extLst>
        </xdr:cNvPr>
        <xdr:cNvPicPr>
          <a:picLocks noChangeAspect="1"/>
        </xdr:cNvPicPr>
      </xdr:nvPicPr>
      <xdr:blipFill>
        <a:blip xmlns:r="http://schemas.openxmlformats.org/officeDocument/2006/relationships" r:embed="rId22"/>
        <a:stretch>
          <a:fillRect/>
        </a:stretch>
      </xdr:blipFill>
      <xdr:spPr>
        <a:xfrm>
          <a:off x="6372225" y="76304775"/>
          <a:ext cx="114300" cy="142875"/>
        </a:xfrm>
        <a:prstGeom prst="rect">
          <a:avLst/>
        </a:prstGeom>
      </xdr:spPr>
    </xdr:pic>
    <xdr:clientData/>
  </xdr:twoCellAnchor>
  <xdr:twoCellAnchor editAs="oneCell">
    <xdr:from>
      <xdr:col>6</xdr:col>
      <xdr:colOff>0</xdr:colOff>
      <xdr:row>291</xdr:row>
      <xdr:rowOff>0</xdr:rowOff>
    </xdr:from>
    <xdr:to>
      <xdr:col>6</xdr:col>
      <xdr:colOff>114300</xdr:colOff>
      <xdr:row>291</xdr:row>
      <xdr:rowOff>135255</xdr:rowOff>
    </xdr:to>
    <xdr:pic>
      <xdr:nvPicPr>
        <xdr:cNvPr id="436" name="Picture 39">
          <a:extLst>
            <a:ext uri="{FF2B5EF4-FFF2-40B4-BE49-F238E27FC236}">
              <a16:creationId xmlns:a16="http://schemas.microsoft.com/office/drawing/2014/main" id="{2C8D5037-50D1-484A-8DBE-E9AFDF6A20B9}"/>
            </a:ext>
            <a:ext uri="{147F2762-F138-4A5C-976F-8EAC2B608ADB}">
              <a16:predDERef xmlns:a16="http://schemas.microsoft.com/office/drawing/2014/main" pred="{77999FA1-B81A-4F45-99BA-CD5E9B5F69F3}"/>
            </a:ext>
          </a:extLst>
        </xdr:cNvPr>
        <xdr:cNvPicPr>
          <a:picLocks noChangeAspect="1"/>
        </xdr:cNvPicPr>
      </xdr:nvPicPr>
      <xdr:blipFill>
        <a:blip xmlns:r="http://schemas.openxmlformats.org/officeDocument/2006/relationships" r:embed="rId22"/>
        <a:stretch>
          <a:fillRect/>
        </a:stretch>
      </xdr:blipFill>
      <xdr:spPr>
        <a:xfrm>
          <a:off x="6372225" y="77000100"/>
          <a:ext cx="114300" cy="142875"/>
        </a:xfrm>
        <a:prstGeom prst="rect">
          <a:avLst/>
        </a:prstGeom>
      </xdr:spPr>
    </xdr:pic>
    <xdr:clientData/>
  </xdr:twoCellAnchor>
  <xdr:twoCellAnchor editAs="oneCell">
    <xdr:from>
      <xdr:col>6</xdr:col>
      <xdr:colOff>0</xdr:colOff>
      <xdr:row>293</xdr:row>
      <xdr:rowOff>0</xdr:rowOff>
    </xdr:from>
    <xdr:to>
      <xdr:col>6</xdr:col>
      <xdr:colOff>114300</xdr:colOff>
      <xdr:row>293</xdr:row>
      <xdr:rowOff>131445</xdr:rowOff>
    </xdr:to>
    <xdr:pic>
      <xdr:nvPicPr>
        <xdr:cNvPr id="438" name="Picture 39">
          <a:extLst>
            <a:ext uri="{FF2B5EF4-FFF2-40B4-BE49-F238E27FC236}">
              <a16:creationId xmlns:a16="http://schemas.microsoft.com/office/drawing/2014/main" id="{06C658F3-ABAB-4E36-A595-3807CC2C0D9D}"/>
            </a:ext>
            <a:ext uri="{147F2762-F138-4A5C-976F-8EAC2B608ADB}">
              <a16:predDERef xmlns:a16="http://schemas.microsoft.com/office/drawing/2014/main" pred="{2C8D5037-50D1-484A-8DBE-E9AFDF6A20B9}"/>
            </a:ext>
          </a:extLst>
        </xdr:cNvPr>
        <xdr:cNvPicPr>
          <a:picLocks noChangeAspect="1"/>
        </xdr:cNvPicPr>
      </xdr:nvPicPr>
      <xdr:blipFill>
        <a:blip xmlns:r="http://schemas.openxmlformats.org/officeDocument/2006/relationships" r:embed="rId22"/>
        <a:stretch>
          <a:fillRect/>
        </a:stretch>
      </xdr:blipFill>
      <xdr:spPr>
        <a:xfrm>
          <a:off x="6372225" y="77552550"/>
          <a:ext cx="114300" cy="142875"/>
        </a:xfrm>
        <a:prstGeom prst="rect">
          <a:avLst/>
        </a:prstGeom>
      </xdr:spPr>
    </xdr:pic>
    <xdr:clientData/>
  </xdr:twoCellAnchor>
  <xdr:twoCellAnchor editAs="oneCell">
    <xdr:from>
      <xdr:col>6</xdr:col>
      <xdr:colOff>0</xdr:colOff>
      <xdr:row>296</xdr:row>
      <xdr:rowOff>19050</xdr:rowOff>
    </xdr:from>
    <xdr:to>
      <xdr:col>6</xdr:col>
      <xdr:colOff>114300</xdr:colOff>
      <xdr:row>296</xdr:row>
      <xdr:rowOff>171450</xdr:rowOff>
    </xdr:to>
    <xdr:pic>
      <xdr:nvPicPr>
        <xdr:cNvPr id="868" name="Picture 238">
          <a:extLst>
            <a:ext uri="{FF2B5EF4-FFF2-40B4-BE49-F238E27FC236}">
              <a16:creationId xmlns:a16="http://schemas.microsoft.com/office/drawing/2014/main" id="{6E883457-60B8-47E0-BD98-2BACA9318B13}"/>
            </a:ext>
            <a:ext uri="{147F2762-F138-4A5C-976F-8EAC2B608ADB}">
              <a16:predDERef xmlns:a16="http://schemas.microsoft.com/office/drawing/2014/main" pred="{06C658F3-ABAB-4E36-A595-3807CC2C0D9D}"/>
            </a:ext>
          </a:extLst>
        </xdr:cNvPr>
        <xdr:cNvPicPr>
          <a:picLocks noChangeAspect="1"/>
        </xdr:cNvPicPr>
      </xdr:nvPicPr>
      <xdr:blipFill>
        <a:blip xmlns:r="http://schemas.openxmlformats.org/officeDocument/2006/relationships" r:embed="rId22"/>
        <a:stretch>
          <a:fillRect/>
        </a:stretch>
      </xdr:blipFill>
      <xdr:spPr>
        <a:xfrm>
          <a:off x="6372225" y="78324075"/>
          <a:ext cx="114300" cy="142875"/>
        </a:xfrm>
        <a:prstGeom prst="rect">
          <a:avLst/>
        </a:prstGeom>
      </xdr:spPr>
    </xdr:pic>
    <xdr:clientData/>
  </xdr:twoCellAnchor>
  <xdr:twoCellAnchor editAs="oneCell">
    <xdr:from>
      <xdr:col>6</xdr:col>
      <xdr:colOff>0</xdr:colOff>
      <xdr:row>298</xdr:row>
      <xdr:rowOff>0</xdr:rowOff>
    </xdr:from>
    <xdr:to>
      <xdr:col>6</xdr:col>
      <xdr:colOff>114300</xdr:colOff>
      <xdr:row>298</xdr:row>
      <xdr:rowOff>131445</xdr:rowOff>
    </xdr:to>
    <xdr:pic>
      <xdr:nvPicPr>
        <xdr:cNvPr id="442" name="Picture 39">
          <a:extLst>
            <a:ext uri="{FF2B5EF4-FFF2-40B4-BE49-F238E27FC236}">
              <a16:creationId xmlns:a16="http://schemas.microsoft.com/office/drawing/2014/main" id="{D216D529-D852-4EA4-867E-56CFAE248227}"/>
            </a:ext>
            <a:ext uri="{147F2762-F138-4A5C-976F-8EAC2B608ADB}">
              <a16:predDERef xmlns:a16="http://schemas.microsoft.com/office/drawing/2014/main" pred="{6E883457-60B8-47E0-BD98-2BACA9318B13}"/>
            </a:ext>
          </a:extLst>
        </xdr:cNvPr>
        <xdr:cNvPicPr>
          <a:picLocks noChangeAspect="1"/>
        </xdr:cNvPicPr>
      </xdr:nvPicPr>
      <xdr:blipFill>
        <a:blip xmlns:r="http://schemas.openxmlformats.org/officeDocument/2006/relationships" r:embed="rId22"/>
        <a:stretch>
          <a:fillRect/>
        </a:stretch>
      </xdr:blipFill>
      <xdr:spPr>
        <a:xfrm>
          <a:off x="6372225" y="79190850"/>
          <a:ext cx="114300" cy="142875"/>
        </a:xfrm>
        <a:prstGeom prst="rect">
          <a:avLst/>
        </a:prstGeom>
      </xdr:spPr>
    </xdr:pic>
    <xdr:clientData/>
  </xdr:twoCellAnchor>
  <xdr:twoCellAnchor editAs="oneCell">
    <xdr:from>
      <xdr:col>6</xdr:col>
      <xdr:colOff>0</xdr:colOff>
      <xdr:row>300</xdr:row>
      <xdr:rowOff>0</xdr:rowOff>
    </xdr:from>
    <xdr:to>
      <xdr:col>6</xdr:col>
      <xdr:colOff>114300</xdr:colOff>
      <xdr:row>300</xdr:row>
      <xdr:rowOff>135255</xdr:rowOff>
    </xdr:to>
    <xdr:pic>
      <xdr:nvPicPr>
        <xdr:cNvPr id="444" name="Picture 39">
          <a:extLst>
            <a:ext uri="{FF2B5EF4-FFF2-40B4-BE49-F238E27FC236}">
              <a16:creationId xmlns:a16="http://schemas.microsoft.com/office/drawing/2014/main" id="{6F32FC8E-1475-4EFC-B0FB-BBB24C8274EE}"/>
            </a:ext>
            <a:ext uri="{147F2762-F138-4A5C-976F-8EAC2B608ADB}">
              <a16:predDERef xmlns:a16="http://schemas.microsoft.com/office/drawing/2014/main" pred="{D216D529-D852-4EA4-867E-56CFAE248227}"/>
            </a:ext>
          </a:extLst>
        </xdr:cNvPr>
        <xdr:cNvPicPr>
          <a:picLocks noChangeAspect="1"/>
        </xdr:cNvPicPr>
      </xdr:nvPicPr>
      <xdr:blipFill>
        <a:blip xmlns:r="http://schemas.openxmlformats.org/officeDocument/2006/relationships" r:embed="rId22"/>
        <a:stretch>
          <a:fillRect/>
        </a:stretch>
      </xdr:blipFill>
      <xdr:spPr>
        <a:xfrm>
          <a:off x="6372225" y="79762350"/>
          <a:ext cx="114300" cy="142875"/>
        </a:xfrm>
        <a:prstGeom prst="rect">
          <a:avLst/>
        </a:prstGeom>
      </xdr:spPr>
    </xdr:pic>
    <xdr:clientData/>
  </xdr:twoCellAnchor>
  <xdr:twoCellAnchor editAs="oneCell">
    <xdr:from>
      <xdr:col>6</xdr:col>
      <xdr:colOff>0</xdr:colOff>
      <xdr:row>303</xdr:row>
      <xdr:rowOff>19050</xdr:rowOff>
    </xdr:from>
    <xdr:to>
      <xdr:col>6</xdr:col>
      <xdr:colOff>114300</xdr:colOff>
      <xdr:row>303</xdr:row>
      <xdr:rowOff>171450</xdr:rowOff>
    </xdr:to>
    <xdr:pic>
      <xdr:nvPicPr>
        <xdr:cNvPr id="867" name="Picture 241">
          <a:extLst>
            <a:ext uri="{FF2B5EF4-FFF2-40B4-BE49-F238E27FC236}">
              <a16:creationId xmlns:a16="http://schemas.microsoft.com/office/drawing/2014/main" id="{25B33C18-1EE2-425E-B56D-9A90360A4446}"/>
            </a:ext>
            <a:ext uri="{147F2762-F138-4A5C-976F-8EAC2B608ADB}">
              <a16:predDERef xmlns:a16="http://schemas.microsoft.com/office/drawing/2014/main" pred="{6F32FC8E-1475-4EFC-B0FB-BBB24C8274EE}"/>
            </a:ext>
          </a:extLst>
        </xdr:cNvPr>
        <xdr:cNvPicPr>
          <a:picLocks noChangeAspect="1"/>
        </xdr:cNvPicPr>
      </xdr:nvPicPr>
      <xdr:blipFill>
        <a:blip xmlns:r="http://schemas.openxmlformats.org/officeDocument/2006/relationships" r:embed="rId22"/>
        <a:stretch>
          <a:fillRect/>
        </a:stretch>
      </xdr:blipFill>
      <xdr:spPr>
        <a:xfrm>
          <a:off x="6372225" y="80486250"/>
          <a:ext cx="114300" cy="142875"/>
        </a:xfrm>
        <a:prstGeom prst="rect">
          <a:avLst/>
        </a:prstGeom>
      </xdr:spPr>
    </xdr:pic>
    <xdr:clientData/>
  </xdr:twoCellAnchor>
  <xdr:twoCellAnchor editAs="oneCell">
    <xdr:from>
      <xdr:col>6</xdr:col>
      <xdr:colOff>0</xdr:colOff>
      <xdr:row>305</xdr:row>
      <xdr:rowOff>28575</xdr:rowOff>
    </xdr:from>
    <xdr:to>
      <xdr:col>6</xdr:col>
      <xdr:colOff>114300</xdr:colOff>
      <xdr:row>305</xdr:row>
      <xdr:rowOff>163830</xdr:rowOff>
    </xdr:to>
    <xdr:pic>
      <xdr:nvPicPr>
        <xdr:cNvPr id="39" name="Picture 39">
          <a:extLst>
            <a:ext uri="{FF2B5EF4-FFF2-40B4-BE49-F238E27FC236}">
              <a16:creationId xmlns:a16="http://schemas.microsoft.com/office/drawing/2014/main" id="{DADDD2B8-0494-43BF-8EA3-7663149B8052}"/>
            </a:ext>
            <a:ext uri="{147F2762-F138-4A5C-976F-8EAC2B608ADB}">
              <a16:predDERef xmlns:a16="http://schemas.microsoft.com/office/drawing/2014/main" pred="{25B33C18-1EE2-425E-B56D-9A90360A4446}"/>
            </a:ext>
          </a:extLst>
        </xdr:cNvPr>
        <xdr:cNvPicPr>
          <a:picLocks noChangeAspect="1"/>
        </xdr:cNvPicPr>
      </xdr:nvPicPr>
      <xdr:blipFill>
        <a:blip xmlns:r="http://schemas.openxmlformats.org/officeDocument/2006/relationships" r:embed="rId22"/>
        <a:stretch>
          <a:fillRect/>
        </a:stretch>
      </xdr:blipFill>
      <xdr:spPr>
        <a:xfrm>
          <a:off x="6372225" y="80933925"/>
          <a:ext cx="114300" cy="135255"/>
        </a:xfrm>
        <a:prstGeom prst="rect">
          <a:avLst/>
        </a:prstGeom>
      </xdr:spPr>
    </xdr:pic>
    <xdr:clientData/>
  </xdr:twoCellAnchor>
  <xdr:twoCellAnchor editAs="oneCell">
    <xdr:from>
      <xdr:col>6</xdr:col>
      <xdr:colOff>0</xdr:colOff>
      <xdr:row>307</xdr:row>
      <xdr:rowOff>0</xdr:rowOff>
    </xdr:from>
    <xdr:to>
      <xdr:col>6</xdr:col>
      <xdr:colOff>114300</xdr:colOff>
      <xdr:row>307</xdr:row>
      <xdr:rowOff>131445</xdr:rowOff>
    </xdr:to>
    <xdr:pic>
      <xdr:nvPicPr>
        <xdr:cNvPr id="450" name="Picture 39">
          <a:extLst>
            <a:ext uri="{FF2B5EF4-FFF2-40B4-BE49-F238E27FC236}">
              <a16:creationId xmlns:a16="http://schemas.microsoft.com/office/drawing/2014/main" id="{BC512AAE-6CCA-4747-A6F6-0AFD436CB611}"/>
            </a:ext>
            <a:ext uri="{147F2762-F138-4A5C-976F-8EAC2B608ADB}">
              <a16:predDERef xmlns:a16="http://schemas.microsoft.com/office/drawing/2014/main" pred="{DADDD2B8-0494-43BF-8EA3-7663149B8052}"/>
            </a:ext>
          </a:extLst>
        </xdr:cNvPr>
        <xdr:cNvPicPr>
          <a:picLocks noChangeAspect="1"/>
        </xdr:cNvPicPr>
      </xdr:nvPicPr>
      <xdr:blipFill>
        <a:blip xmlns:r="http://schemas.openxmlformats.org/officeDocument/2006/relationships" r:embed="rId22"/>
        <a:stretch>
          <a:fillRect/>
        </a:stretch>
      </xdr:blipFill>
      <xdr:spPr>
        <a:xfrm>
          <a:off x="6372225" y="82086450"/>
          <a:ext cx="114300" cy="142875"/>
        </a:xfrm>
        <a:prstGeom prst="rect">
          <a:avLst/>
        </a:prstGeom>
      </xdr:spPr>
    </xdr:pic>
    <xdr:clientData/>
  </xdr:twoCellAnchor>
  <xdr:twoCellAnchor editAs="oneCell">
    <xdr:from>
      <xdr:col>6</xdr:col>
      <xdr:colOff>0</xdr:colOff>
      <xdr:row>320</xdr:row>
      <xdr:rowOff>19050</xdr:rowOff>
    </xdr:from>
    <xdr:to>
      <xdr:col>6</xdr:col>
      <xdr:colOff>114300</xdr:colOff>
      <xdr:row>320</xdr:row>
      <xdr:rowOff>171450</xdr:rowOff>
    </xdr:to>
    <xdr:pic>
      <xdr:nvPicPr>
        <xdr:cNvPr id="866" name="Picture 244">
          <a:extLst>
            <a:ext uri="{FF2B5EF4-FFF2-40B4-BE49-F238E27FC236}">
              <a16:creationId xmlns:a16="http://schemas.microsoft.com/office/drawing/2014/main" id="{6FFCB72C-1B21-40FC-BA9B-FF2C3DDB3F3F}"/>
            </a:ext>
            <a:ext uri="{147F2762-F138-4A5C-976F-8EAC2B608ADB}">
              <a16:predDERef xmlns:a16="http://schemas.microsoft.com/office/drawing/2014/main" pred="{BC512AAE-6CCA-4747-A6F6-0AFD436CB611}"/>
            </a:ext>
          </a:extLst>
        </xdr:cNvPr>
        <xdr:cNvPicPr>
          <a:picLocks noChangeAspect="1"/>
        </xdr:cNvPicPr>
      </xdr:nvPicPr>
      <xdr:blipFill>
        <a:blip xmlns:r="http://schemas.openxmlformats.org/officeDocument/2006/relationships" r:embed="rId22"/>
        <a:stretch>
          <a:fillRect/>
        </a:stretch>
      </xdr:blipFill>
      <xdr:spPr>
        <a:xfrm>
          <a:off x="6372225" y="84943950"/>
          <a:ext cx="114300" cy="142875"/>
        </a:xfrm>
        <a:prstGeom prst="rect">
          <a:avLst/>
        </a:prstGeom>
      </xdr:spPr>
    </xdr:pic>
    <xdr:clientData/>
  </xdr:twoCellAnchor>
  <xdr:twoCellAnchor editAs="oneCell">
    <xdr:from>
      <xdr:col>6</xdr:col>
      <xdr:colOff>0</xdr:colOff>
      <xdr:row>322</xdr:row>
      <xdr:rowOff>0</xdr:rowOff>
    </xdr:from>
    <xdr:to>
      <xdr:col>6</xdr:col>
      <xdr:colOff>114300</xdr:colOff>
      <xdr:row>322</xdr:row>
      <xdr:rowOff>131445</xdr:rowOff>
    </xdr:to>
    <xdr:pic>
      <xdr:nvPicPr>
        <xdr:cNvPr id="454" name="Picture 39">
          <a:extLst>
            <a:ext uri="{FF2B5EF4-FFF2-40B4-BE49-F238E27FC236}">
              <a16:creationId xmlns:a16="http://schemas.microsoft.com/office/drawing/2014/main" id="{3E0F84B6-37EE-4BA0-B61B-B51DDA55E1E8}"/>
            </a:ext>
            <a:ext uri="{147F2762-F138-4A5C-976F-8EAC2B608ADB}">
              <a16:predDERef xmlns:a16="http://schemas.microsoft.com/office/drawing/2014/main" pred="{6FFCB72C-1B21-40FC-BA9B-FF2C3DDB3F3F}"/>
            </a:ext>
          </a:extLst>
        </xdr:cNvPr>
        <xdr:cNvPicPr>
          <a:picLocks noChangeAspect="1"/>
        </xdr:cNvPicPr>
      </xdr:nvPicPr>
      <xdr:blipFill>
        <a:blip xmlns:r="http://schemas.openxmlformats.org/officeDocument/2006/relationships" r:embed="rId22"/>
        <a:stretch>
          <a:fillRect/>
        </a:stretch>
      </xdr:blipFill>
      <xdr:spPr>
        <a:xfrm>
          <a:off x="6372225" y="85639275"/>
          <a:ext cx="114300" cy="142875"/>
        </a:xfrm>
        <a:prstGeom prst="rect">
          <a:avLst/>
        </a:prstGeom>
      </xdr:spPr>
    </xdr:pic>
    <xdr:clientData/>
  </xdr:twoCellAnchor>
  <xdr:twoCellAnchor editAs="oneCell">
    <xdr:from>
      <xdr:col>6</xdr:col>
      <xdr:colOff>0</xdr:colOff>
      <xdr:row>324</xdr:row>
      <xdr:rowOff>0</xdr:rowOff>
    </xdr:from>
    <xdr:to>
      <xdr:col>6</xdr:col>
      <xdr:colOff>114300</xdr:colOff>
      <xdr:row>324</xdr:row>
      <xdr:rowOff>135255</xdr:rowOff>
    </xdr:to>
    <xdr:pic>
      <xdr:nvPicPr>
        <xdr:cNvPr id="456" name="Picture 39">
          <a:extLst>
            <a:ext uri="{FF2B5EF4-FFF2-40B4-BE49-F238E27FC236}">
              <a16:creationId xmlns:a16="http://schemas.microsoft.com/office/drawing/2014/main" id="{358237C3-D328-4AC1-A6B7-B8278951A862}"/>
            </a:ext>
            <a:ext uri="{147F2762-F138-4A5C-976F-8EAC2B608ADB}">
              <a16:predDERef xmlns:a16="http://schemas.microsoft.com/office/drawing/2014/main" pred="{3E0F84B6-37EE-4BA0-B61B-B51DDA55E1E8}"/>
            </a:ext>
          </a:extLst>
        </xdr:cNvPr>
        <xdr:cNvPicPr>
          <a:picLocks noChangeAspect="1"/>
        </xdr:cNvPicPr>
      </xdr:nvPicPr>
      <xdr:blipFill>
        <a:blip xmlns:r="http://schemas.openxmlformats.org/officeDocument/2006/relationships" r:embed="rId22"/>
        <a:stretch>
          <a:fillRect/>
        </a:stretch>
      </xdr:blipFill>
      <xdr:spPr>
        <a:xfrm>
          <a:off x="6372225" y="86534625"/>
          <a:ext cx="114300" cy="142875"/>
        </a:xfrm>
        <a:prstGeom prst="rect">
          <a:avLst/>
        </a:prstGeom>
      </xdr:spPr>
    </xdr:pic>
    <xdr:clientData/>
  </xdr:twoCellAnchor>
  <xdr:twoCellAnchor editAs="oneCell">
    <xdr:from>
      <xdr:col>6</xdr:col>
      <xdr:colOff>0</xdr:colOff>
      <xdr:row>331</xdr:row>
      <xdr:rowOff>19050</xdr:rowOff>
    </xdr:from>
    <xdr:to>
      <xdr:col>6</xdr:col>
      <xdr:colOff>114300</xdr:colOff>
      <xdr:row>332</xdr:row>
      <xdr:rowOff>0</xdr:rowOff>
    </xdr:to>
    <xdr:pic>
      <xdr:nvPicPr>
        <xdr:cNvPr id="865" name="Picture 247">
          <a:extLst>
            <a:ext uri="{FF2B5EF4-FFF2-40B4-BE49-F238E27FC236}">
              <a16:creationId xmlns:a16="http://schemas.microsoft.com/office/drawing/2014/main" id="{B32F3B46-21DE-43F1-A707-CBB93DFF0189}"/>
            </a:ext>
            <a:ext uri="{147F2762-F138-4A5C-976F-8EAC2B608ADB}">
              <a16:predDERef xmlns:a16="http://schemas.microsoft.com/office/drawing/2014/main" pred="{358237C3-D328-4AC1-A6B7-B8278951A862}"/>
            </a:ext>
          </a:extLst>
        </xdr:cNvPr>
        <xdr:cNvPicPr>
          <a:picLocks noChangeAspect="1"/>
        </xdr:cNvPicPr>
      </xdr:nvPicPr>
      <xdr:blipFill>
        <a:blip xmlns:r="http://schemas.openxmlformats.org/officeDocument/2006/relationships" r:embed="rId22"/>
        <a:stretch>
          <a:fillRect/>
        </a:stretch>
      </xdr:blipFill>
      <xdr:spPr>
        <a:xfrm>
          <a:off x="6372225" y="87725250"/>
          <a:ext cx="114300" cy="142875"/>
        </a:xfrm>
        <a:prstGeom prst="rect">
          <a:avLst/>
        </a:prstGeom>
      </xdr:spPr>
    </xdr:pic>
    <xdr:clientData/>
  </xdr:twoCellAnchor>
  <xdr:twoCellAnchor editAs="oneCell">
    <xdr:from>
      <xdr:col>6</xdr:col>
      <xdr:colOff>0</xdr:colOff>
      <xdr:row>333</xdr:row>
      <xdr:rowOff>0</xdr:rowOff>
    </xdr:from>
    <xdr:to>
      <xdr:col>6</xdr:col>
      <xdr:colOff>114300</xdr:colOff>
      <xdr:row>333</xdr:row>
      <xdr:rowOff>135255</xdr:rowOff>
    </xdr:to>
    <xdr:pic>
      <xdr:nvPicPr>
        <xdr:cNvPr id="460" name="Picture 39">
          <a:extLst>
            <a:ext uri="{FF2B5EF4-FFF2-40B4-BE49-F238E27FC236}">
              <a16:creationId xmlns:a16="http://schemas.microsoft.com/office/drawing/2014/main" id="{E36891E9-53A8-43AE-908E-B77A86C45064}"/>
            </a:ext>
            <a:ext uri="{147F2762-F138-4A5C-976F-8EAC2B608ADB}">
              <a16:predDERef xmlns:a16="http://schemas.microsoft.com/office/drawing/2014/main" pred="{B32F3B46-21DE-43F1-A707-CBB93DFF0189}"/>
            </a:ext>
          </a:extLst>
        </xdr:cNvPr>
        <xdr:cNvPicPr>
          <a:picLocks noChangeAspect="1"/>
        </xdr:cNvPicPr>
      </xdr:nvPicPr>
      <xdr:blipFill>
        <a:blip xmlns:r="http://schemas.openxmlformats.org/officeDocument/2006/relationships" r:embed="rId22"/>
        <a:stretch>
          <a:fillRect/>
        </a:stretch>
      </xdr:blipFill>
      <xdr:spPr>
        <a:xfrm>
          <a:off x="6372225" y="88134825"/>
          <a:ext cx="114300" cy="142875"/>
        </a:xfrm>
        <a:prstGeom prst="rect">
          <a:avLst/>
        </a:prstGeom>
      </xdr:spPr>
    </xdr:pic>
    <xdr:clientData/>
  </xdr:twoCellAnchor>
  <xdr:twoCellAnchor editAs="oneCell">
    <xdr:from>
      <xdr:col>6</xdr:col>
      <xdr:colOff>0</xdr:colOff>
      <xdr:row>336</xdr:row>
      <xdr:rowOff>19050</xdr:rowOff>
    </xdr:from>
    <xdr:to>
      <xdr:col>6</xdr:col>
      <xdr:colOff>114300</xdr:colOff>
      <xdr:row>337</xdr:row>
      <xdr:rowOff>0</xdr:rowOff>
    </xdr:to>
    <xdr:pic>
      <xdr:nvPicPr>
        <xdr:cNvPr id="864" name="Picture 249">
          <a:extLst>
            <a:ext uri="{FF2B5EF4-FFF2-40B4-BE49-F238E27FC236}">
              <a16:creationId xmlns:a16="http://schemas.microsoft.com/office/drawing/2014/main" id="{A651C1C0-F6B5-42B9-9CE9-6C8955B6FAC6}"/>
            </a:ext>
            <a:ext uri="{147F2762-F138-4A5C-976F-8EAC2B608ADB}">
              <a16:predDERef xmlns:a16="http://schemas.microsoft.com/office/drawing/2014/main" pred="{E36891E9-53A8-43AE-908E-B77A86C45064}"/>
            </a:ext>
          </a:extLst>
        </xdr:cNvPr>
        <xdr:cNvPicPr>
          <a:picLocks noChangeAspect="1"/>
        </xdr:cNvPicPr>
      </xdr:nvPicPr>
      <xdr:blipFill>
        <a:blip xmlns:r="http://schemas.openxmlformats.org/officeDocument/2006/relationships" r:embed="rId22"/>
        <a:stretch>
          <a:fillRect/>
        </a:stretch>
      </xdr:blipFill>
      <xdr:spPr>
        <a:xfrm>
          <a:off x="6372225" y="88763475"/>
          <a:ext cx="114300" cy="142875"/>
        </a:xfrm>
        <a:prstGeom prst="rect">
          <a:avLst/>
        </a:prstGeom>
      </xdr:spPr>
    </xdr:pic>
    <xdr:clientData/>
  </xdr:twoCellAnchor>
  <xdr:twoCellAnchor editAs="oneCell">
    <xdr:from>
      <xdr:col>6</xdr:col>
      <xdr:colOff>0</xdr:colOff>
      <xdr:row>338</xdr:row>
      <xdr:rowOff>0</xdr:rowOff>
    </xdr:from>
    <xdr:to>
      <xdr:col>6</xdr:col>
      <xdr:colOff>114300</xdr:colOff>
      <xdr:row>338</xdr:row>
      <xdr:rowOff>135255</xdr:rowOff>
    </xdr:to>
    <xdr:pic>
      <xdr:nvPicPr>
        <xdr:cNvPr id="464" name="Picture 39">
          <a:extLst>
            <a:ext uri="{FF2B5EF4-FFF2-40B4-BE49-F238E27FC236}">
              <a16:creationId xmlns:a16="http://schemas.microsoft.com/office/drawing/2014/main" id="{FEDD68F9-ACDB-4DCA-B2B6-FD008197C2BA}"/>
            </a:ext>
            <a:ext uri="{147F2762-F138-4A5C-976F-8EAC2B608ADB}">
              <a16:predDERef xmlns:a16="http://schemas.microsoft.com/office/drawing/2014/main" pred="{A651C1C0-F6B5-42B9-9CE9-6C8955B6FAC6}"/>
            </a:ext>
          </a:extLst>
        </xdr:cNvPr>
        <xdr:cNvPicPr>
          <a:picLocks noChangeAspect="1"/>
        </xdr:cNvPicPr>
      </xdr:nvPicPr>
      <xdr:blipFill>
        <a:blip xmlns:r="http://schemas.openxmlformats.org/officeDocument/2006/relationships" r:embed="rId22"/>
        <a:stretch>
          <a:fillRect/>
        </a:stretch>
      </xdr:blipFill>
      <xdr:spPr>
        <a:xfrm>
          <a:off x="6372225" y="89220675"/>
          <a:ext cx="114300" cy="142875"/>
        </a:xfrm>
        <a:prstGeom prst="rect">
          <a:avLst/>
        </a:prstGeom>
      </xdr:spPr>
    </xdr:pic>
    <xdr:clientData/>
  </xdr:twoCellAnchor>
  <xdr:twoCellAnchor editAs="oneCell">
    <xdr:from>
      <xdr:col>6</xdr:col>
      <xdr:colOff>0</xdr:colOff>
      <xdr:row>341</xdr:row>
      <xdr:rowOff>19050</xdr:rowOff>
    </xdr:from>
    <xdr:to>
      <xdr:col>6</xdr:col>
      <xdr:colOff>114300</xdr:colOff>
      <xdr:row>342</xdr:row>
      <xdr:rowOff>0</xdr:rowOff>
    </xdr:to>
    <xdr:pic>
      <xdr:nvPicPr>
        <xdr:cNvPr id="863" name="Picture 251">
          <a:extLst>
            <a:ext uri="{FF2B5EF4-FFF2-40B4-BE49-F238E27FC236}">
              <a16:creationId xmlns:a16="http://schemas.microsoft.com/office/drawing/2014/main" id="{AC035AE7-CE5A-4A21-AEDB-5916813E9CDA}"/>
            </a:ext>
            <a:ext uri="{147F2762-F138-4A5C-976F-8EAC2B608ADB}">
              <a16:predDERef xmlns:a16="http://schemas.microsoft.com/office/drawing/2014/main" pred="{FEDD68F9-ACDB-4DCA-B2B6-FD008197C2BA}"/>
            </a:ext>
          </a:extLst>
        </xdr:cNvPr>
        <xdr:cNvPicPr>
          <a:picLocks noChangeAspect="1"/>
        </xdr:cNvPicPr>
      </xdr:nvPicPr>
      <xdr:blipFill>
        <a:blip xmlns:r="http://schemas.openxmlformats.org/officeDocument/2006/relationships" r:embed="rId22"/>
        <a:stretch>
          <a:fillRect/>
        </a:stretch>
      </xdr:blipFill>
      <xdr:spPr>
        <a:xfrm>
          <a:off x="6372225" y="89868375"/>
          <a:ext cx="114300" cy="142875"/>
        </a:xfrm>
        <a:prstGeom prst="rect">
          <a:avLst/>
        </a:prstGeom>
      </xdr:spPr>
    </xdr:pic>
    <xdr:clientData/>
  </xdr:twoCellAnchor>
  <xdr:twoCellAnchor editAs="oneCell">
    <xdr:from>
      <xdr:col>6</xdr:col>
      <xdr:colOff>0</xdr:colOff>
      <xdr:row>343</xdr:row>
      <xdr:rowOff>0</xdr:rowOff>
    </xdr:from>
    <xdr:to>
      <xdr:col>6</xdr:col>
      <xdr:colOff>114300</xdr:colOff>
      <xdr:row>343</xdr:row>
      <xdr:rowOff>135255</xdr:rowOff>
    </xdr:to>
    <xdr:pic>
      <xdr:nvPicPr>
        <xdr:cNvPr id="468" name="Picture 39">
          <a:extLst>
            <a:ext uri="{FF2B5EF4-FFF2-40B4-BE49-F238E27FC236}">
              <a16:creationId xmlns:a16="http://schemas.microsoft.com/office/drawing/2014/main" id="{6F74567A-AB56-4C0D-B7E9-C19A4AA09232}"/>
            </a:ext>
            <a:ext uri="{147F2762-F138-4A5C-976F-8EAC2B608ADB}">
              <a16:predDERef xmlns:a16="http://schemas.microsoft.com/office/drawing/2014/main" pred="{AC035AE7-CE5A-4A21-AEDB-5916813E9CDA}"/>
            </a:ext>
          </a:extLst>
        </xdr:cNvPr>
        <xdr:cNvPicPr>
          <a:picLocks noChangeAspect="1"/>
        </xdr:cNvPicPr>
      </xdr:nvPicPr>
      <xdr:blipFill>
        <a:blip xmlns:r="http://schemas.openxmlformats.org/officeDocument/2006/relationships" r:embed="rId22"/>
        <a:stretch>
          <a:fillRect/>
        </a:stretch>
      </xdr:blipFill>
      <xdr:spPr>
        <a:xfrm>
          <a:off x="6372225" y="90316050"/>
          <a:ext cx="114300" cy="142875"/>
        </a:xfrm>
        <a:prstGeom prst="rect">
          <a:avLst/>
        </a:prstGeom>
      </xdr:spPr>
    </xdr:pic>
    <xdr:clientData/>
  </xdr:twoCellAnchor>
  <xdr:twoCellAnchor editAs="oneCell">
    <xdr:from>
      <xdr:col>6</xdr:col>
      <xdr:colOff>0</xdr:colOff>
      <xdr:row>346</xdr:row>
      <xdr:rowOff>19050</xdr:rowOff>
    </xdr:from>
    <xdr:to>
      <xdr:col>6</xdr:col>
      <xdr:colOff>114300</xdr:colOff>
      <xdr:row>347</xdr:row>
      <xdr:rowOff>0</xdr:rowOff>
    </xdr:to>
    <xdr:pic>
      <xdr:nvPicPr>
        <xdr:cNvPr id="862" name="Picture 253">
          <a:extLst>
            <a:ext uri="{FF2B5EF4-FFF2-40B4-BE49-F238E27FC236}">
              <a16:creationId xmlns:a16="http://schemas.microsoft.com/office/drawing/2014/main" id="{FE91E5FC-4778-48ED-AD3D-80DC94CF48FE}"/>
            </a:ext>
            <a:ext uri="{147F2762-F138-4A5C-976F-8EAC2B608ADB}">
              <a16:predDERef xmlns:a16="http://schemas.microsoft.com/office/drawing/2014/main" pred="{6F74567A-AB56-4C0D-B7E9-C19A4AA09232}"/>
            </a:ext>
          </a:extLst>
        </xdr:cNvPr>
        <xdr:cNvPicPr>
          <a:picLocks noChangeAspect="1"/>
        </xdr:cNvPicPr>
      </xdr:nvPicPr>
      <xdr:blipFill>
        <a:blip xmlns:r="http://schemas.openxmlformats.org/officeDocument/2006/relationships" r:embed="rId22"/>
        <a:stretch>
          <a:fillRect/>
        </a:stretch>
      </xdr:blipFill>
      <xdr:spPr>
        <a:xfrm>
          <a:off x="6372225" y="90973275"/>
          <a:ext cx="114300" cy="142875"/>
        </a:xfrm>
        <a:prstGeom prst="rect">
          <a:avLst/>
        </a:prstGeom>
      </xdr:spPr>
    </xdr:pic>
    <xdr:clientData/>
  </xdr:twoCellAnchor>
  <xdr:twoCellAnchor editAs="oneCell">
    <xdr:from>
      <xdr:col>6</xdr:col>
      <xdr:colOff>0</xdr:colOff>
      <xdr:row>350</xdr:row>
      <xdr:rowOff>19050</xdr:rowOff>
    </xdr:from>
    <xdr:to>
      <xdr:col>6</xdr:col>
      <xdr:colOff>114300</xdr:colOff>
      <xdr:row>350</xdr:row>
      <xdr:rowOff>171450</xdr:rowOff>
    </xdr:to>
    <xdr:pic>
      <xdr:nvPicPr>
        <xdr:cNvPr id="861" name="Picture 254">
          <a:extLst>
            <a:ext uri="{FF2B5EF4-FFF2-40B4-BE49-F238E27FC236}">
              <a16:creationId xmlns:a16="http://schemas.microsoft.com/office/drawing/2014/main" id="{A1707B1E-ABC2-413F-9F8E-94BE13FF8E08}"/>
            </a:ext>
            <a:ext uri="{147F2762-F138-4A5C-976F-8EAC2B608ADB}">
              <a16:predDERef xmlns:a16="http://schemas.microsoft.com/office/drawing/2014/main" pred="{FE91E5FC-4778-48ED-AD3D-80DC94CF48FE}"/>
            </a:ext>
          </a:extLst>
        </xdr:cNvPr>
        <xdr:cNvPicPr>
          <a:picLocks noChangeAspect="1"/>
        </xdr:cNvPicPr>
      </xdr:nvPicPr>
      <xdr:blipFill>
        <a:blip xmlns:r="http://schemas.openxmlformats.org/officeDocument/2006/relationships" r:embed="rId22"/>
        <a:stretch>
          <a:fillRect/>
        </a:stretch>
      </xdr:blipFill>
      <xdr:spPr>
        <a:xfrm>
          <a:off x="6372225" y="91782900"/>
          <a:ext cx="114300" cy="142875"/>
        </a:xfrm>
        <a:prstGeom prst="rect">
          <a:avLst/>
        </a:prstGeom>
      </xdr:spPr>
    </xdr:pic>
    <xdr:clientData/>
  </xdr:twoCellAnchor>
  <xdr:twoCellAnchor editAs="oneCell">
    <xdr:from>
      <xdr:col>6</xdr:col>
      <xdr:colOff>0</xdr:colOff>
      <xdr:row>352</xdr:row>
      <xdr:rowOff>0</xdr:rowOff>
    </xdr:from>
    <xdr:to>
      <xdr:col>6</xdr:col>
      <xdr:colOff>114300</xdr:colOff>
      <xdr:row>352</xdr:row>
      <xdr:rowOff>131445</xdr:rowOff>
    </xdr:to>
    <xdr:pic>
      <xdr:nvPicPr>
        <xdr:cNvPr id="474" name="Picture 39">
          <a:extLst>
            <a:ext uri="{FF2B5EF4-FFF2-40B4-BE49-F238E27FC236}">
              <a16:creationId xmlns:a16="http://schemas.microsoft.com/office/drawing/2014/main" id="{3E27A6E3-551E-405D-B64C-DA3C1F8676CF}"/>
            </a:ext>
            <a:ext uri="{147F2762-F138-4A5C-976F-8EAC2B608ADB}">
              <a16:predDERef xmlns:a16="http://schemas.microsoft.com/office/drawing/2014/main" pred="{A1707B1E-ABC2-413F-9F8E-94BE13FF8E08}"/>
            </a:ext>
          </a:extLst>
        </xdr:cNvPr>
        <xdr:cNvPicPr>
          <a:picLocks noChangeAspect="1"/>
        </xdr:cNvPicPr>
      </xdr:nvPicPr>
      <xdr:blipFill>
        <a:blip xmlns:r="http://schemas.openxmlformats.org/officeDocument/2006/relationships" r:embed="rId22"/>
        <a:stretch>
          <a:fillRect/>
        </a:stretch>
      </xdr:blipFill>
      <xdr:spPr>
        <a:xfrm>
          <a:off x="6372225" y="92125800"/>
          <a:ext cx="114300" cy="142875"/>
        </a:xfrm>
        <a:prstGeom prst="rect">
          <a:avLst/>
        </a:prstGeom>
      </xdr:spPr>
    </xdr:pic>
    <xdr:clientData/>
  </xdr:twoCellAnchor>
  <xdr:twoCellAnchor editAs="oneCell">
    <xdr:from>
      <xdr:col>6</xdr:col>
      <xdr:colOff>0</xdr:colOff>
      <xdr:row>356</xdr:row>
      <xdr:rowOff>19050</xdr:rowOff>
    </xdr:from>
    <xdr:to>
      <xdr:col>6</xdr:col>
      <xdr:colOff>114300</xdr:colOff>
      <xdr:row>356</xdr:row>
      <xdr:rowOff>161290</xdr:rowOff>
    </xdr:to>
    <xdr:pic>
      <xdr:nvPicPr>
        <xdr:cNvPr id="1087" name="Picture 256">
          <a:extLst>
            <a:ext uri="{FF2B5EF4-FFF2-40B4-BE49-F238E27FC236}">
              <a16:creationId xmlns:a16="http://schemas.microsoft.com/office/drawing/2014/main" id="{B4647F4E-B220-4882-B462-3292F51B09DF}"/>
            </a:ext>
            <a:ext uri="{147F2762-F138-4A5C-976F-8EAC2B608ADB}">
              <a16:predDERef xmlns:a16="http://schemas.microsoft.com/office/drawing/2014/main" pred="{3E27A6E3-551E-405D-B64C-DA3C1F8676CF}"/>
            </a:ext>
          </a:extLst>
        </xdr:cNvPr>
        <xdr:cNvPicPr>
          <a:picLocks noChangeAspect="1"/>
        </xdr:cNvPicPr>
      </xdr:nvPicPr>
      <xdr:blipFill>
        <a:blip xmlns:r="http://schemas.openxmlformats.org/officeDocument/2006/relationships" r:embed="rId22"/>
        <a:stretch>
          <a:fillRect/>
        </a:stretch>
      </xdr:blipFill>
      <xdr:spPr>
        <a:xfrm>
          <a:off x="6372225" y="93611700"/>
          <a:ext cx="114300" cy="142875"/>
        </a:xfrm>
        <a:prstGeom prst="rect">
          <a:avLst/>
        </a:prstGeom>
      </xdr:spPr>
    </xdr:pic>
    <xdr:clientData/>
  </xdr:twoCellAnchor>
  <xdr:twoCellAnchor editAs="oneCell">
    <xdr:from>
      <xdr:col>6</xdr:col>
      <xdr:colOff>0</xdr:colOff>
      <xdr:row>358</xdr:row>
      <xdr:rowOff>0</xdr:rowOff>
    </xdr:from>
    <xdr:to>
      <xdr:col>6</xdr:col>
      <xdr:colOff>114300</xdr:colOff>
      <xdr:row>358</xdr:row>
      <xdr:rowOff>131445</xdr:rowOff>
    </xdr:to>
    <xdr:pic>
      <xdr:nvPicPr>
        <xdr:cNvPr id="478" name="Picture 39">
          <a:extLst>
            <a:ext uri="{FF2B5EF4-FFF2-40B4-BE49-F238E27FC236}">
              <a16:creationId xmlns:a16="http://schemas.microsoft.com/office/drawing/2014/main" id="{A016801F-7558-4663-AADD-68DC957DD19A}"/>
            </a:ext>
            <a:ext uri="{147F2762-F138-4A5C-976F-8EAC2B608ADB}">
              <a16:predDERef xmlns:a16="http://schemas.microsoft.com/office/drawing/2014/main" pred="{B4647F4E-B220-4882-B462-3292F51B09DF}"/>
            </a:ext>
          </a:extLst>
        </xdr:cNvPr>
        <xdr:cNvPicPr>
          <a:picLocks noChangeAspect="1"/>
        </xdr:cNvPicPr>
      </xdr:nvPicPr>
      <xdr:blipFill>
        <a:blip xmlns:r="http://schemas.openxmlformats.org/officeDocument/2006/relationships" r:embed="rId22"/>
        <a:stretch>
          <a:fillRect/>
        </a:stretch>
      </xdr:blipFill>
      <xdr:spPr>
        <a:xfrm>
          <a:off x="6372225" y="93716475"/>
          <a:ext cx="114300" cy="142875"/>
        </a:xfrm>
        <a:prstGeom prst="rect">
          <a:avLst/>
        </a:prstGeom>
      </xdr:spPr>
    </xdr:pic>
    <xdr:clientData/>
  </xdr:twoCellAnchor>
  <xdr:twoCellAnchor editAs="oneCell">
    <xdr:from>
      <xdr:col>6</xdr:col>
      <xdr:colOff>0</xdr:colOff>
      <xdr:row>360</xdr:row>
      <xdr:rowOff>0</xdr:rowOff>
    </xdr:from>
    <xdr:to>
      <xdr:col>6</xdr:col>
      <xdr:colOff>114300</xdr:colOff>
      <xdr:row>360</xdr:row>
      <xdr:rowOff>135255</xdr:rowOff>
    </xdr:to>
    <xdr:pic>
      <xdr:nvPicPr>
        <xdr:cNvPr id="480" name="Picture 39">
          <a:extLst>
            <a:ext uri="{FF2B5EF4-FFF2-40B4-BE49-F238E27FC236}">
              <a16:creationId xmlns:a16="http://schemas.microsoft.com/office/drawing/2014/main" id="{73767CD1-2350-4C82-958F-F236B92AED11}"/>
            </a:ext>
            <a:ext uri="{147F2762-F138-4A5C-976F-8EAC2B608ADB}">
              <a16:predDERef xmlns:a16="http://schemas.microsoft.com/office/drawing/2014/main" pred="{A016801F-7558-4663-AADD-68DC957DD19A}"/>
            </a:ext>
          </a:extLst>
        </xdr:cNvPr>
        <xdr:cNvPicPr>
          <a:picLocks noChangeAspect="1"/>
        </xdr:cNvPicPr>
      </xdr:nvPicPr>
      <xdr:blipFill>
        <a:blip xmlns:r="http://schemas.openxmlformats.org/officeDocument/2006/relationships" r:embed="rId22"/>
        <a:stretch>
          <a:fillRect/>
        </a:stretch>
      </xdr:blipFill>
      <xdr:spPr>
        <a:xfrm>
          <a:off x="6372225" y="94059375"/>
          <a:ext cx="114300" cy="142875"/>
        </a:xfrm>
        <a:prstGeom prst="rect">
          <a:avLst/>
        </a:prstGeom>
      </xdr:spPr>
    </xdr:pic>
    <xdr:clientData/>
  </xdr:twoCellAnchor>
  <xdr:twoCellAnchor editAs="oneCell">
    <xdr:from>
      <xdr:col>6</xdr:col>
      <xdr:colOff>0</xdr:colOff>
      <xdr:row>362</xdr:row>
      <xdr:rowOff>0</xdr:rowOff>
    </xdr:from>
    <xdr:to>
      <xdr:col>6</xdr:col>
      <xdr:colOff>114300</xdr:colOff>
      <xdr:row>362</xdr:row>
      <xdr:rowOff>131445</xdr:rowOff>
    </xdr:to>
    <xdr:pic>
      <xdr:nvPicPr>
        <xdr:cNvPr id="482" name="Picture 39">
          <a:extLst>
            <a:ext uri="{FF2B5EF4-FFF2-40B4-BE49-F238E27FC236}">
              <a16:creationId xmlns:a16="http://schemas.microsoft.com/office/drawing/2014/main" id="{1A0A0707-6DF7-434B-A0B0-CADF3BB293B1}"/>
            </a:ext>
            <a:ext uri="{147F2762-F138-4A5C-976F-8EAC2B608ADB}">
              <a16:predDERef xmlns:a16="http://schemas.microsoft.com/office/drawing/2014/main" pred="{73767CD1-2350-4C82-958F-F236B92AED11}"/>
            </a:ext>
          </a:extLst>
        </xdr:cNvPr>
        <xdr:cNvPicPr>
          <a:picLocks noChangeAspect="1"/>
        </xdr:cNvPicPr>
      </xdr:nvPicPr>
      <xdr:blipFill>
        <a:blip xmlns:r="http://schemas.openxmlformats.org/officeDocument/2006/relationships" r:embed="rId22"/>
        <a:stretch>
          <a:fillRect/>
        </a:stretch>
      </xdr:blipFill>
      <xdr:spPr>
        <a:xfrm>
          <a:off x="6372225" y="94488000"/>
          <a:ext cx="114300" cy="142875"/>
        </a:xfrm>
        <a:prstGeom prst="rect">
          <a:avLst/>
        </a:prstGeom>
      </xdr:spPr>
    </xdr:pic>
    <xdr:clientData/>
  </xdr:twoCellAnchor>
  <xdr:twoCellAnchor editAs="oneCell">
    <xdr:from>
      <xdr:col>6</xdr:col>
      <xdr:colOff>0</xdr:colOff>
      <xdr:row>366</xdr:row>
      <xdr:rowOff>19050</xdr:rowOff>
    </xdr:from>
    <xdr:to>
      <xdr:col>6</xdr:col>
      <xdr:colOff>114300</xdr:colOff>
      <xdr:row>366</xdr:row>
      <xdr:rowOff>171450</xdr:rowOff>
    </xdr:to>
    <xdr:pic>
      <xdr:nvPicPr>
        <xdr:cNvPr id="859" name="Picture 260">
          <a:extLst>
            <a:ext uri="{FF2B5EF4-FFF2-40B4-BE49-F238E27FC236}">
              <a16:creationId xmlns:a16="http://schemas.microsoft.com/office/drawing/2014/main" id="{FB308CF1-DE45-4F5C-A069-D8F16A5D3D08}"/>
            </a:ext>
            <a:ext uri="{147F2762-F138-4A5C-976F-8EAC2B608ADB}">
              <a16:predDERef xmlns:a16="http://schemas.microsoft.com/office/drawing/2014/main" pred="{1A0A0707-6DF7-434B-A0B0-CADF3BB293B1}"/>
            </a:ext>
          </a:extLst>
        </xdr:cNvPr>
        <xdr:cNvPicPr>
          <a:picLocks noChangeAspect="1"/>
        </xdr:cNvPicPr>
      </xdr:nvPicPr>
      <xdr:blipFill>
        <a:blip xmlns:r="http://schemas.openxmlformats.org/officeDocument/2006/relationships" r:embed="rId22"/>
        <a:stretch>
          <a:fillRect/>
        </a:stretch>
      </xdr:blipFill>
      <xdr:spPr>
        <a:xfrm>
          <a:off x="6372225" y="95516700"/>
          <a:ext cx="114300" cy="142875"/>
        </a:xfrm>
        <a:prstGeom prst="rect">
          <a:avLst/>
        </a:prstGeom>
      </xdr:spPr>
    </xdr:pic>
    <xdr:clientData/>
  </xdr:twoCellAnchor>
  <xdr:twoCellAnchor editAs="oneCell">
    <xdr:from>
      <xdr:col>6</xdr:col>
      <xdr:colOff>0</xdr:colOff>
      <xdr:row>368</xdr:row>
      <xdr:rowOff>0</xdr:rowOff>
    </xdr:from>
    <xdr:to>
      <xdr:col>6</xdr:col>
      <xdr:colOff>114300</xdr:colOff>
      <xdr:row>368</xdr:row>
      <xdr:rowOff>131445</xdr:rowOff>
    </xdr:to>
    <xdr:pic>
      <xdr:nvPicPr>
        <xdr:cNvPr id="486" name="Picture 39">
          <a:extLst>
            <a:ext uri="{FF2B5EF4-FFF2-40B4-BE49-F238E27FC236}">
              <a16:creationId xmlns:a16="http://schemas.microsoft.com/office/drawing/2014/main" id="{AC5771E3-5B6D-4291-B4FB-4C138E33AA93}"/>
            </a:ext>
            <a:ext uri="{147F2762-F138-4A5C-976F-8EAC2B608ADB}">
              <a16:predDERef xmlns:a16="http://schemas.microsoft.com/office/drawing/2014/main" pred="{FB308CF1-DE45-4F5C-A069-D8F16A5D3D08}"/>
            </a:ext>
          </a:extLst>
        </xdr:cNvPr>
        <xdr:cNvPicPr>
          <a:picLocks noChangeAspect="1"/>
        </xdr:cNvPicPr>
      </xdr:nvPicPr>
      <xdr:blipFill>
        <a:blip xmlns:r="http://schemas.openxmlformats.org/officeDocument/2006/relationships" r:embed="rId22"/>
        <a:stretch>
          <a:fillRect/>
        </a:stretch>
      </xdr:blipFill>
      <xdr:spPr>
        <a:xfrm>
          <a:off x="6372225" y="95945325"/>
          <a:ext cx="114300" cy="142875"/>
        </a:xfrm>
        <a:prstGeom prst="rect">
          <a:avLst/>
        </a:prstGeom>
      </xdr:spPr>
    </xdr:pic>
    <xdr:clientData/>
  </xdr:twoCellAnchor>
  <xdr:twoCellAnchor editAs="oneCell">
    <xdr:from>
      <xdr:col>6</xdr:col>
      <xdr:colOff>0</xdr:colOff>
      <xdr:row>370</xdr:row>
      <xdr:rowOff>0</xdr:rowOff>
    </xdr:from>
    <xdr:to>
      <xdr:col>6</xdr:col>
      <xdr:colOff>114300</xdr:colOff>
      <xdr:row>370</xdr:row>
      <xdr:rowOff>135255</xdr:rowOff>
    </xdr:to>
    <xdr:pic>
      <xdr:nvPicPr>
        <xdr:cNvPr id="488" name="Picture 39">
          <a:extLst>
            <a:ext uri="{FF2B5EF4-FFF2-40B4-BE49-F238E27FC236}">
              <a16:creationId xmlns:a16="http://schemas.microsoft.com/office/drawing/2014/main" id="{8B895BAF-B623-4F1A-863A-F0958FCE6290}"/>
            </a:ext>
            <a:ext uri="{147F2762-F138-4A5C-976F-8EAC2B608ADB}">
              <a16:predDERef xmlns:a16="http://schemas.microsoft.com/office/drawing/2014/main" pred="{AC5771E3-5B6D-4291-B4FB-4C138E33AA93}"/>
            </a:ext>
          </a:extLst>
        </xdr:cNvPr>
        <xdr:cNvPicPr>
          <a:picLocks noChangeAspect="1"/>
        </xdr:cNvPicPr>
      </xdr:nvPicPr>
      <xdr:blipFill>
        <a:blip xmlns:r="http://schemas.openxmlformats.org/officeDocument/2006/relationships" r:embed="rId22"/>
        <a:stretch>
          <a:fillRect/>
        </a:stretch>
      </xdr:blipFill>
      <xdr:spPr>
        <a:xfrm>
          <a:off x="6372225" y="96307275"/>
          <a:ext cx="114300" cy="142875"/>
        </a:xfrm>
        <a:prstGeom prst="rect">
          <a:avLst/>
        </a:prstGeom>
      </xdr:spPr>
    </xdr:pic>
    <xdr:clientData/>
  </xdr:twoCellAnchor>
  <xdr:twoCellAnchor editAs="oneCell">
    <xdr:from>
      <xdr:col>6</xdr:col>
      <xdr:colOff>0</xdr:colOff>
      <xdr:row>372</xdr:row>
      <xdr:rowOff>0</xdr:rowOff>
    </xdr:from>
    <xdr:to>
      <xdr:col>6</xdr:col>
      <xdr:colOff>114300</xdr:colOff>
      <xdr:row>372</xdr:row>
      <xdr:rowOff>131445</xdr:rowOff>
    </xdr:to>
    <xdr:pic>
      <xdr:nvPicPr>
        <xdr:cNvPr id="490" name="Picture 39">
          <a:extLst>
            <a:ext uri="{FF2B5EF4-FFF2-40B4-BE49-F238E27FC236}">
              <a16:creationId xmlns:a16="http://schemas.microsoft.com/office/drawing/2014/main" id="{BDA6A981-D148-485C-94E9-4F69644A0647}"/>
            </a:ext>
            <a:ext uri="{147F2762-F138-4A5C-976F-8EAC2B608ADB}">
              <a16:predDERef xmlns:a16="http://schemas.microsoft.com/office/drawing/2014/main" pred="{8B895BAF-B623-4F1A-863A-F0958FCE6290}"/>
            </a:ext>
          </a:extLst>
        </xdr:cNvPr>
        <xdr:cNvPicPr>
          <a:picLocks noChangeAspect="1"/>
        </xdr:cNvPicPr>
      </xdr:nvPicPr>
      <xdr:blipFill>
        <a:blip xmlns:r="http://schemas.openxmlformats.org/officeDocument/2006/relationships" r:embed="rId22"/>
        <a:stretch>
          <a:fillRect/>
        </a:stretch>
      </xdr:blipFill>
      <xdr:spPr>
        <a:xfrm>
          <a:off x="6372225" y="96745425"/>
          <a:ext cx="114300" cy="142875"/>
        </a:xfrm>
        <a:prstGeom prst="rect">
          <a:avLst/>
        </a:prstGeom>
      </xdr:spPr>
    </xdr:pic>
    <xdr:clientData/>
  </xdr:twoCellAnchor>
  <xdr:twoCellAnchor editAs="oneCell">
    <xdr:from>
      <xdr:col>6</xdr:col>
      <xdr:colOff>0</xdr:colOff>
      <xdr:row>375</xdr:row>
      <xdr:rowOff>19050</xdr:rowOff>
    </xdr:from>
    <xdr:to>
      <xdr:col>6</xdr:col>
      <xdr:colOff>114300</xdr:colOff>
      <xdr:row>375</xdr:row>
      <xdr:rowOff>171450</xdr:rowOff>
    </xdr:to>
    <xdr:pic>
      <xdr:nvPicPr>
        <xdr:cNvPr id="858" name="Picture 264">
          <a:extLst>
            <a:ext uri="{FF2B5EF4-FFF2-40B4-BE49-F238E27FC236}">
              <a16:creationId xmlns:a16="http://schemas.microsoft.com/office/drawing/2014/main" id="{C5FD4267-8DD6-4843-98A6-16501D486B48}"/>
            </a:ext>
            <a:ext uri="{147F2762-F138-4A5C-976F-8EAC2B608ADB}">
              <a16:predDERef xmlns:a16="http://schemas.microsoft.com/office/drawing/2014/main" pred="{BDA6A981-D148-485C-94E9-4F69644A0647}"/>
            </a:ext>
          </a:extLst>
        </xdr:cNvPr>
        <xdr:cNvPicPr>
          <a:picLocks noChangeAspect="1"/>
        </xdr:cNvPicPr>
      </xdr:nvPicPr>
      <xdr:blipFill>
        <a:blip xmlns:r="http://schemas.openxmlformats.org/officeDocument/2006/relationships" r:embed="rId22"/>
        <a:stretch>
          <a:fillRect/>
        </a:stretch>
      </xdr:blipFill>
      <xdr:spPr>
        <a:xfrm>
          <a:off x="6372225" y="97716975"/>
          <a:ext cx="114300" cy="142875"/>
        </a:xfrm>
        <a:prstGeom prst="rect">
          <a:avLst/>
        </a:prstGeom>
      </xdr:spPr>
    </xdr:pic>
    <xdr:clientData/>
  </xdr:twoCellAnchor>
  <xdr:twoCellAnchor editAs="oneCell">
    <xdr:from>
      <xdr:col>6</xdr:col>
      <xdr:colOff>0</xdr:colOff>
      <xdr:row>377</xdr:row>
      <xdr:rowOff>0</xdr:rowOff>
    </xdr:from>
    <xdr:to>
      <xdr:col>6</xdr:col>
      <xdr:colOff>114300</xdr:colOff>
      <xdr:row>377</xdr:row>
      <xdr:rowOff>135255</xdr:rowOff>
    </xdr:to>
    <xdr:pic>
      <xdr:nvPicPr>
        <xdr:cNvPr id="494" name="Picture 39">
          <a:extLst>
            <a:ext uri="{FF2B5EF4-FFF2-40B4-BE49-F238E27FC236}">
              <a16:creationId xmlns:a16="http://schemas.microsoft.com/office/drawing/2014/main" id="{6D3CF751-8AA7-4A20-B03C-6EECBC1C0E44}"/>
            </a:ext>
            <a:ext uri="{147F2762-F138-4A5C-976F-8EAC2B608ADB}">
              <a16:predDERef xmlns:a16="http://schemas.microsoft.com/office/drawing/2014/main" pred="{C5FD4267-8DD6-4843-98A6-16501D486B48}"/>
            </a:ext>
          </a:extLst>
        </xdr:cNvPr>
        <xdr:cNvPicPr>
          <a:picLocks noChangeAspect="1"/>
        </xdr:cNvPicPr>
      </xdr:nvPicPr>
      <xdr:blipFill>
        <a:blip xmlns:r="http://schemas.openxmlformats.org/officeDocument/2006/relationships" r:embed="rId22"/>
        <a:stretch>
          <a:fillRect/>
        </a:stretch>
      </xdr:blipFill>
      <xdr:spPr>
        <a:xfrm>
          <a:off x="6372225" y="98136075"/>
          <a:ext cx="114300" cy="142875"/>
        </a:xfrm>
        <a:prstGeom prst="rect">
          <a:avLst/>
        </a:prstGeom>
      </xdr:spPr>
    </xdr:pic>
    <xdr:clientData/>
  </xdr:twoCellAnchor>
  <xdr:twoCellAnchor editAs="oneCell">
    <xdr:from>
      <xdr:col>6</xdr:col>
      <xdr:colOff>0</xdr:colOff>
      <xdr:row>379</xdr:row>
      <xdr:rowOff>0</xdr:rowOff>
    </xdr:from>
    <xdr:to>
      <xdr:col>6</xdr:col>
      <xdr:colOff>114300</xdr:colOff>
      <xdr:row>379</xdr:row>
      <xdr:rowOff>131445</xdr:rowOff>
    </xdr:to>
    <xdr:pic>
      <xdr:nvPicPr>
        <xdr:cNvPr id="496" name="Picture 39">
          <a:extLst>
            <a:ext uri="{FF2B5EF4-FFF2-40B4-BE49-F238E27FC236}">
              <a16:creationId xmlns:a16="http://schemas.microsoft.com/office/drawing/2014/main" id="{F733BBDF-939E-4D0F-8D6F-EBB37DE3FC8C}"/>
            </a:ext>
            <a:ext uri="{147F2762-F138-4A5C-976F-8EAC2B608ADB}">
              <a16:predDERef xmlns:a16="http://schemas.microsoft.com/office/drawing/2014/main" pred="{6D3CF751-8AA7-4A20-B03C-6EECBC1C0E44}"/>
            </a:ext>
          </a:extLst>
        </xdr:cNvPr>
        <xdr:cNvPicPr>
          <a:picLocks noChangeAspect="1"/>
        </xdr:cNvPicPr>
      </xdr:nvPicPr>
      <xdr:blipFill>
        <a:blip xmlns:r="http://schemas.openxmlformats.org/officeDocument/2006/relationships" r:embed="rId22"/>
        <a:stretch>
          <a:fillRect/>
        </a:stretch>
      </xdr:blipFill>
      <xdr:spPr>
        <a:xfrm>
          <a:off x="6372225" y="98488500"/>
          <a:ext cx="114300" cy="142875"/>
        </a:xfrm>
        <a:prstGeom prst="rect">
          <a:avLst/>
        </a:prstGeom>
      </xdr:spPr>
    </xdr:pic>
    <xdr:clientData/>
  </xdr:twoCellAnchor>
  <xdr:twoCellAnchor editAs="oneCell">
    <xdr:from>
      <xdr:col>6</xdr:col>
      <xdr:colOff>0</xdr:colOff>
      <xdr:row>381</xdr:row>
      <xdr:rowOff>0</xdr:rowOff>
    </xdr:from>
    <xdr:to>
      <xdr:col>6</xdr:col>
      <xdr:colOff>114300</xdr:colOff>
      <xdr:row>381</xdr:row>
      <xdr:rowOff>135255</xdr:rowOff>
    </xdr:to>
    <xdr:pic>
      <xdr:nvPicPr>
        <xdr:cNvPr id="498" name="Picture 39">
          <a:extLst>
            <a:ext uri="{FF2B5EF4-FFF2-40B4-BE49-F238E27FC236}">
              <a16:creationId xmlns:a16="http://schemas.microsoft.com/office/drawing/2014/main" id="{9CC13225-74EB-4165-921E-C6666EB6EBB2}"/>
            </a:ext>
            <a:ext uri="{147F2762-F138-4A5C-976F-8EAC2B608ADB}">
              <a16:predDERef xmlns:a16="http://schemas.microsoft.com/office/drawing/2014/main" pred="{F733BBDF-939E-4D0F-8D6F-EBB37DE3FC8C}"/>
            </a:ext>
          </a:extLst>
        </xdr:cNvPr>
        <xdr:cNvPicPr>
          <a:picLocks noChangeAspect="1"/>
        </xdr:cNvPicPr>
      </xdr:nvPicPr>
      <xdr:blipFill>
        <a:blip xmlns:r="http://schemas.openxmlformats.org/officeDocument/2006/relationships" r:embed="rId22"/>
        <a:stretch>
          <a:fillRect/>
        </a:stretch>
      </xdr:blipFill>
      <xdr:spPr>
        <a:xfrm>
          <a:off x="6372225" y="98926650"/>
          <a:ext cx="114300" cy="142875"/>
        </a:xfrm>
        <a:prstGeom prst="rect">
          <a:avLst/>
        </a:prstGeom>
      </xdr:spPr>
    </xdr:pic>
    <xdr:clientData/>
  </xdr:twoCellAnchor>
  <xdr:twoCellAnchor editAs="oneCell">
    <xdr:from>
      <xdr:col>6</xdr:col>
      <xdr:colOff>0</xdr:colOff>
      <xdr:row>385</xdr:row>
      <xdr:rowOff>19050</xdr:rowOff>
    </xdr:from>
    <xdr:to>
      <xdr:col>6</xdr:col>
      <xdr:colOff>114300</xdr:colOff>
      <xdr:row>385</xdr:row>
      <xdr:rowOff>171450</xdr:rowOff>
    </xdr:to>
    <xdr:pic>
      <xdr:nvPicPr>
        <xdr:cNvPr id="857" name="Picture 268">
          <a:extLst>
            <a:ext uri="{FF2B5EF4-FFF2-40B4-BE49-F238E27FC236}">
              <a16:creationId xmlns:a16="http://schemas.microsoft.com/office/drawing/2014/main" id="{1E1469D1-F38D-4C83-B5CC-15B2B22A3AD4}"/>
            </a:ext>
            <a:ext uri="{147F2762-F138-4A5C-976F-8EAC2B608ADB}">
              <a16:predDERef xmlns:a16="http://schemas.microsoft.com/office/drawing/2014/main" pred="{9CC13225-74EB-4165-921E-C6666EB6EBB2}"/>
            </a:ext>
          </a:extLst>
        </xdr:cNvPr>
        <xdr:cNvPicPr>
          <a:picLocks noChangeAspect="1"/>
        </xdr:cNvPicPr>
      </xdr:nvPicPr>
      <xdr:blipFill>
        <a:blip xmlns:r="http://schemas.openxmlformats.org/officeDocument/2006/relationships" r:embed="rId22"/>
        <a:stretch>
          <a:fillRect/>
        </a:stretch>
      </xdr:blipFill>
      <xdr:spPr>
        <a:xfrm>
          <a:off x="6372225" y="99964875"/>
          <a:ext cx="114300" cy="142875"/>
        </a:xfrm>
        <a:prstGeom prst="rect">
          <a:avLst/>
        </a:prstGeom>
      </xdr:spPr>
    </xdr:pic>
    <xdr:clientData/>
  </xdr:twoCellAnchor>
  <xdr:twoCellAnchor editAs="oneCell">
    <xdr:from>
      <xdr:col>6</xdr:col>
      <xdr:colOff>0</xdr:colOff>
      <xdr:row>387</xdr:row>
      <xdr:rowOff>0</xdr:rowOff>
    </xdr:from>
    <xdr:to>
      <xdr:col>6</xdr:col>
      <xdr:colOff>114300</xdr:colOff>
      <xdr:row>387</xdr:row>
      <xdr:rowOff>135255</xdr:rowOff>
    </xdr:to>
    <xdr:pic>
      <xdr:nvPicPr>
        <xdr:cNvPr id="502" name="Picture 39">
          <a:extLst>
            <a:ext uri="{FF2B5EF4-FFF2-40B4-BE49-F238E27FC236}">
              <a16:creationId xmlns:a16="http://schemas.microsoft.com/office/drawing/2014/main" id="{6B05B4C4-17FC-43EC-BDA4-8BBABE6384D8}"/>
            </a:ext>
            <a:ext uri="{147F2762-F138-4A5C-976F-8EAC2B608ADB}">
              <a16:predDERef xmlns:a16="http://schemas.microsoft.com/office/drawing/2014/main" pred="{1E1469D1-F38D-4C83-B5CC-15B2B22A3AD4}"/>
            </a:ext>
          </a:extLst>
        </xdr:cNvPr>
        <xdr:cNvPicPr>
          <a:picLocks noChangeAspect="1"/>
        </xdr:cNvPicPr>
      </xdr:nvPicPr>
      <xdr:blipFill>
        <a:blip xmlns:r="http://schemas.openxmlformats.org/officeDocument/2006/relationships" r:embed="rId22"/>
        <a:stretch>
          <a:fillRect/>
        </a:stretch>
      </xdr:blipFill>
      <xdr:spPr>
        <a:xfrm>
          <a:off x="6372225" y="100307775"/>
          <a:ext cx="114300" cy="142875"/>
        </a:xfrm>
        <a:prstGeom prst="rect">
          <a:avLst/>
        </a:prstGeom>
      </xdr:spPr>
    </xdr:pic>
    <xdr:clientData/>
  </xdr:twoCellAnchor>
  <xdr:twoCellAnchor editAs="oneCell">
    <xdr:from>
      <xdr:col>6</xdr:col>
      <xdr:colOff>0</xdr:colOff>
      <xdr:row>389</xdr:row>
      <xdr:rowOff>0</xdr:rowOff>
    </xdr:from>
    <xdr:to>
      <xdr:col>6</xdr:col>
      <xdr:colOff>114300</xdr:colOff>
      <xdr:row>389</xdr:row>
      <xdr:rowOff>131445</xdr:rowOff>
    </xdr:to>
    <xdr:pic>
      <xdr:nvPicPr>
        <xdr:cNvPr id="504" name="Picture 39">
          <a:extLst>
            <a:ext uri="{FF2B5EF4-FFF2-40B4-BE49-F238E27FC236}">
              <a16:creationId xmlns:a16="http://schemas.microsoft.com/office/drawing/2014/main" id="{947DC7BD-59D7-4231-AAE8-61F614A1D3EF}"/>
            </a:ext>
            <a:ext uri="{147F2762-F138-4A5C-976F-8EAC2B608ADB}">
              <a16:predDERef xmlns:a16="http://schemas.microsoft.com/office/drawing/2014/main" pred="{6B05B4C4-17FC-43EC-BDA4-8BBABE6384D8}"/>
            </a:ext>
          </a:extLst>
        </xdr:cNvPr>
        <xdr:cNvPicPr>
          <a:picLocks noChangeAspect="1"/>
        </xdr:cNvPicPr>
      </xdr:nvPicPr>
      <xdr:blipFill>
        <a:blip xmlns:r="http://schemas.openxmlformats.org/officeDocument/2006/relationships" r:embed="rId22"/>
        <a:stretch>
          <a:fillRect/>
        </a:stretch>
      </xdr:blipFill>
      <xdr:spPr>
        <a:xfrm>
          <a:off x="6372225" y="100755450"/>
          <a:ext cx="114300" cy="142875"/>
        </a:xfrm>
        <a:prstGeom prst="rect">
          <a:avLst/>
        </a:prstGeom>
      </xdr:spPr>
    </xdr:pic>
    <xdr:clientData/>
  </xdr:twoCellAnchor>
  <xdr:twoCellAnchor editAs="oneCell">
    <xdr:from>
      <xdr:col>6</xdr:col>
      <xdr:colOff>0</xdr:colOff>
      <xdr:row>393</xdr:row>
      <xdr:rowOff>19050</xdr:rowOff>
    </xdr:from>
    <xdr:to>
      <xdr:col>6</xdr:col>
      <xdr:colOff>114300</xdr:colOff>
      <xdr:row>393</xdr:row>
      <xdr:rowOff>171450</xdr:rowOff>
    </xdr:to>
    <xdr:pic>
      <xdr:nvPicPr>
        <xdr:cNvPr id="856" name="Picture 271">
          <a:extLst>
            <a:ext uri="{FF2B5EF4-FFF2-40B4-BE49-F238E27FC236}">
              <a16:creationId xmlns:a16="http://schemas.microsoft.com/office/drawing/2014/main" id="{4F05D470-5134-412B-8A3D-2B05D6BDC5A3}"/>
            </a:ext>
            <a:ext uri="{147F2762-F138-4A5C-976F-8EAC2B608ADB}">
              <a16:predDERef xmlns:a16="http://schemas.microsoft.com/office/drawing/2014/main" pred="{947DC7BD-59D7-4231-AAE8-61F614A1D3EF}"/>
            </a:ext>
          </a:extLst>
        </xdr:cNvPr>
        <xdr:cNvPicPr>
          <a:picLocks noChangeAspect="1"/>
        </xdr:cNvPicPr>
      </xdr:nvPicPr>
      <xdr:blipFill>
        <a:blip xmlns:r="http://schemas.openxmlformats.org/officeDocument/2006/relationships" r:embed="rId22"/>
        <a:stretch>
          <a:fillRect/>
        </a:stretch>
      </xdr:blipFill>
      <xdr:spPr>
        <a:xfrm>
          <a:off x="6372225" y="101831775"/>
          <a:ext cx="114300" cy="142875"/>
        </a:xfrm>
        <a:prstGeom prst="rect">
          <a:avLst/>
        </a:prstGeom>
      </xdr:spPr>
    </xdr:pic>
    <xdr:clientData/>
  </xdr:twoCellAnchor>
  <xdr:twoCellAnchor editAs="oneCell">
    <xdr:from>
      <xdr:col>6</xdr:col>
      <xdr:colOff>0</xdr:colOff>
      <xdr:row>395</xdr:row>
      <xdr:rowOff>0</xdr:rowOff>
    </xdr:from>
    <xdr:to>
      <xdr:col>6</xdr:col>
      <xdr:colOff>114300</xdr:colOff>
      <xdr:row>395</xdr:row>
      <xdr:rowOff>131445</xdr:rowOff>
    </xdr:to>
    <xdr:pic>
      <xdr:nvPicPr>
        <xdr:cNvPr id="508" name="Picture 39">
          <a:extLst>
            <a:ext uri="{FF2B5EF4-FFF2-40B4-BE49-F238E27FC236}">
              <a16:creationId xmlns:a16="http://schemas.microsoft.com/office/drawing/2014/main" id="{F6666B2B-C9EF-4FE4-9CB3-E748EDD7E55E}"/>
            </a:ext>
            <a:ext uri="{147F2762-F138-4A5C-976F-8EAC2B608ADB}">
              <a16:predDERef xmlns:a16="http://schemas.microsoft.com/office/drawing/2014/main" pred="{4F05D470-5134-412B-8A3D-2B05D6BDC5A3}"/>
            </a:ext>
          </a:extLst>
        </xdr:cNvPr>
        <xdr:cNvPicPr>
          <a:picLocks noChangeAspect="1"/>
        </xdr:cNvPicPr>
      </xdr:nvPicPr>
      <xdr:blipFill>
        <a:blip xmlns:r="http://schemas.openxmlformats.org/officeDocument/2006/relationships" r:embed="rId22"/>
        <a:stretch>
          <a:fillRect/>
        </a:stretch>
      </xdr:blipFill>
      <xdr:spPr>
        <a:xfrm>
          <a:off x="6372225" y="102165150"/>
          <a:ext cx="114300" cy="142875"/>
        </a:xfrm>
        <a:prstGeom prst="rect">
          <a:avLst/>
        </a:prstGeom>
      </xdr:spPr>
    </xdr:pic>
    <xdr:clientData/>
  </xdr:twoCellAnchor>
  <xdr:twoCellAnchor editAs="oneCell">
    <xdr:from>
      <xdr:col>6</xdr:col>
      <xdr:colOff>0</xdr:colOff>
      <xdr:row>397</xdr:row>
      <xdr:rowOff>0</xdr:rowOff>
    </xdr:from>
    <xdr:to>
      <xdr:col>6</xdr:col>
      <xdr:colOff>114300</xdr:colOff>
      <xdr:row>397</xdr:row>
      <xdr:rowOff>135255</xdr:rowOff>
    </xdr:to>
    <xdr:pic>
      <xdr:nvPicPr>
        <xdr:cNvPr id="510" name="Picture 39">
          <a:extLst>
            <a:ext uri="{FF2B5EF4-FFF2-40B4-BE49-F238E27FC236}">
              <a16:creationId xmlns:a16="http://schemas.microsoft.com/office/drawing/2014/main" id="{C558F13F-14CC-4C58-B08E-96DF80E69CC5}"/>
            </a:ext>
            <a:ext uri="{147F2762-F138-4A5C-976F-8EAC2B608ADB}">
              <a16:predDERef xmlns:a16="http://schemas.microsoft.com/office/drawing/2014/main" pred="{F6666B2B-C9EF-4FE4-9CB3-E748EDD7E55E}"/>
            </a:ext>
          </a:extLst>
        </xdr:cNvPr>
        <xdr:cNvPicPr>
          <a:picLocks noChangeAspect="1"/>
        </xdr:cNvPicPr>
      </xdr:nvPicPr>
      <xdr:blipFill>
        <a:blip xmlns:r="http://schemas.openxmlformats.org/officeDocument/2006/relationships" r:embed="rId22"/>
        <a:stretch>
          <a:fillRect/>
        </a:stretch>
      </xdr:blipFill>
      <xdr:spPr>
        <a:xfrm>
          <a:off x="6372225" y="102517575"/>
          <a:ext cx="114300" cy="142875"/>
        </a:xfrm>
        <a:prstGeom prst="rect">
          <a:avLst/>
        </a:prstGeom>
      </xdr:spPr>
    </xdr:pic>
    <xdr:clientData/>
  </xdr:twoCellAnchor>
  <xdr:twoCellAnchor editAs="oneCell">
    <xdr:from>
      <xdr:col>6</xdr:col>
      <xdr:colOff>0</xdr:colOff>
      <xdr:row>399</xdr:row>
      <xdr:rowOff>0</xdr:rowOff>
    </xdr:from>
    <xdr:to>
      <xdr:col>6</xdr:col>
      <xdr:colOff>114300</xdr:colOff>
      <xdr:row>399</xdr:row>
      <xdr:rowOff>131445</xdr:rowOff>
    </xdr:to>
    <xdr:pic>
      <xdr:nvPicPr>
        <xdr:cNvPr id="512" name="Picture 39">
          <a:extLst>
            <a:ext uri="{FF2B5EF4-FFF2-40B4-BE49-F238E27FC236}">
              <a16:creationId xmlns:a16="http://schemas.microsoft.com/office/drawing/2014/main" id="{2BFB8583-4173-45DB-9543-89C9B20D94D7}"/>
            </a:ext>
            <a:ext uri="{147F2762-F138-4A5C-976F-8EAC2B608ADB}">
              <a16:predDERef xmlns:a16="http://schemas.microsoft.com/office/drawing/2014/main" pred="{C558F13F-14CC-4C58-B08E-96DF80E69CC5}"/>
            </a:ext>
          </a:extLst>
        </xdr:cNvPr>
        <xdr:cNvPicPr>
          <a:picLocks noChangeAspect="1"/>
        </xdr:cNvPicPr>
      </xdr:nvPicPr>
      <xdr:blipFill>
        <a:blip xmlns:r="http://schemas.openxmlformats.org/officeDocument/2006/relationships" r:embed="rId22"/>
        <a:stretch>
          <a:fillRect/>
        </a:stretch>
      </xdr:blipFill>
      <xdr:spPr>
        <a:xfrm>
          <a:off x="6372225" y="102955725"/>
          <a:ext cx="114300" cy="142875"/>
        </a:xfrm>
        <a:prstGeom prst="rect">
          <a:avLst/>
        </a:prstGeom>
      </xdr:spPr>
    </xdr:pic>
    <xdr:clientData/>
  </xdr:twoCellAnchor>
  <xdr:twoCellAnchor editAs="oneCell">
    <xdr:from>
      <xdr:col>6</xdr:col>
      <xdr:colOff>0</xdr:colOff>
      <xdr:row>405</xdr:row>
      <xdr:rowOff>19050</xdr:rowOff>
    </xdr:from>
    <xdr:to>
      <xdr:col>6</xdr:col>
      <xdr:colOff>114300</xdr:colOff>
      <xdr:row>405</xdr:row>
      <xdr:rowOff>171450</xdr:rowOff>
    </xdr:to>
    <xdr:pic>
      <xdr:nvPicPr>
        <xdr:cNvPr id="855" name="Picture 275">
          <a:extLst>
            <a:ext uri="{FF2B5EF4-FFF2-40B4-BE49-F238E27FC236}">
              <a16:creationId xmlns:a16="http://schemas.microsoft.com/office/drawing/2014/main" id="{8D8D7744-FF67-4361-B11D-32CD04DEEBB9}"/>
            </a:ext>
            <a:ext uri="{147F2762-F138-4A5C-976F-8EAC2B608ADB}">
              <a16:predDERef xmlns:a16="http://schemas.microsoft.com/office/drawing/2014/main" pred="{2BFB8583-4173-45DB-9543-89C9B20D94D7}"/>
            </a:ext>
          </a:extLst>
        </xdr:cNvPr>
        <xdr:cNvPicPr>
          <a:picLocks noChangeAspect="1"/>
        </xdr:cNvPicPr>
      </xdr:nvPicPr>
      <xdr:blipFill>
        <a:blip xmlns:r="http://schemas.openxmlformats.org/officeDocument/2006/relationships" r:embed="rId22"/>
        <a:stretch>
          <a:fillRect/>
        </a:stretch>
      </xdr:blipFill>
      <xdr:spPr>
        <a:xfrm>
          <a:off x="6372225" y="104308275"/>
          <a:ext cx="114300" cy="142875"/>
        </a:xfrm>
        <a:prstGeom prst="rect">
          <a:avLst/>
        </a:prstGeom>
      </xdr:spPr>
    </xdr:pic>
    <xdr:clientData/>
  </xdr:twoCellAnchor>
  <xdr:twoCellAnchor editAs="oneCell">
    <xdr:from>
      <xdr:col>6</xdr:col>
      <xdr:colOff>0</xdr:colOff>
      <xdr:row>410</xdr:row>
      <xdr:rowOff>19050</xdr:rowOff>
    </xdr:from>
    <xdr:to>
      <xdr:col>6</xdr:col>
      <xdr:colOff>114300</xdr:colOff>
      <xdr:row>410</xdr:row>
      <xdr:rowOff>171450</xdr:rowOff>
    </xdr:to>
    <xdr:pic>
      <xdr:nvPicPr>
        <xdr:cNvPr id="854" name="Picture 276">
          <a:extLst>
            <a:ext uri="{FF2B5EF4-FFF2-40B4-BE49-F238E27FC236}">
              <a16:creationId xmlns:a16="http://schemas.microsoft.com/office/drawing/2014/main" id="{B1AF80C9-2EE8-48F8-9A36-BDF6144362D4}"/>
            </a:ext>
            <a:ext uri="{147F2762-F138-4A5C-976F-8EAC2B608ADB}">
              <a16:predDERef xmlns:a16="http://schemas.microsoft.com/office/drawing/2014/main" pred="{8D8D7744-FF67-4361-B11D-32CD04DEEBB9}"/>
            </a:ext>
          </a:extLst>
        </xdr:cNvPr>
        <xdr:cNvPicPr>
          <a:picLocks noChangeAspect="1"/>
        </xdr:cNvPicPr>
      </xdr:nvPicPr>
      <xdr:blipFill>
        <a:blip xmlns:r="http://schemas.openxmlformats.org/officeDocument/2006/relationships" r:embed="rId22"/>
        <a:stretch>
          <a:fillRect/>
        </a:stretch>
      </xdr:blipFill>
      <xdr:spPr>
        <a:xfrm>
          <a:off x="6372225" y="105603675"/>
          <a:ext cx="114300" cy="142875"/>
        </a:xfrm>
        <a:prstGeom prst="rect">
          <a:avLst/>
        </a:prstGeom>
      </xdr:spPr>
    </xdr:pic>
    <xdr:clientData/>
  </xdr:twoCellAnchor>
  <xdr:twoCellAnchor editAs="oneCell">
    <xdr:from>
      <xdr:col>6</xdr:col>
      <xdr:colOff>0</xdr:colOff>
      <xdr:row>413</xdr:row>
      <xdr:rowOff>0</xdr:rowOff>
    </xdr:from>
    <xdr:to>
      <xdr:col>6</xdr:col>
      <xdr:colOff>114300</xdr:colOff>
      <xdr:row>413</xdr:row>
      <xdr:rowOff>135255</xdr:rowOff>
    </xdr:to>
    <xdr:pic>
      <xdr:nvPicPr>
        <xdr:cNvPr id="518" name="Picture 39">
          <a:extLst>
            <a:ext uri="{FF2B5EF4-FFF2-40B4-BE49-F238E27FC236}">
              <a16:creationId xmlns:a16="http://schemas.microsoft.com/office/drawing/2014/main" id="{2F4A6FB2-EFFA-4A81-AD68-1A7B8F49E4A6}"/>
            </a:ext>
            <a:ext uri="{147F2762-F138-4A5C-976F-8EAC2B608ADB}">
              <a16:predDERef xmlns:a16="http://schemas.microsoft.com/office/drawing/2014/main" pred="{B1AF80C9-2EE8-48F8-9A36-BDF6144362D4}"/>
            </a:ext>
          </a:extLst>
        </xdr:cNvPr>
        <xdr:cNvPicPr>
          <a:picLocks noChangeAspect="1"/>
        </xdr:cNvPicPr>
      </xdr:nvPicPr>
      <xdr:blipFill>
        <a:blip xmlns:r="http://schemas.openxmlformats.org/officeDocument/2006/relationships" r:embed="rId22"/>
        <a:stretch>
          <a:fillRect/>
        </a:stretch>
      </xdr:blipFill>
      <xdr:spPr>
        <a:xfrm>
          <a:off x="6372225" y="106241850"/>
          <a:ext cx="114300" cy="142875"/>
        </a:xfrm>
        <a:prstGeom prst="rect">
          <a:avLst/>
        </a:prstGeom>
      </xdr:spPr>
    </xdr:pic>
    <xdr:clientData/>
  </xdr:twoCellAnchor>
  <xdr:twoCellAnchor editAs="oneCell">
    <xdr:from>
      <xdr:col>6</xdr:col>
      <xdr:colOff>0</xdr:colOff>
      <xdr:row>415</xdr:row>
      <xdr:rowOff>0</xdr:rowOff>
    </xdr:from>
    <xdr:to>
      <xdr:col>6</xdr:col>
      <xdr:colOff>114300</xdr:colOff>
      <xdr:row>415</xdr:row>
      <xdr:rowOff>131445</xdr:rowOff>
    </xdr:to>
    <xdr:pic>
      <xdr:nvPicPr>
        <xdr:cNvPr id="520" name="Picture 39">
          <a:extLst>
            <a:ext uri="{FF2B5EF4-FFF2-40B4-BE49-F238E27FC236}">
              <a16:creationId xmlns:a16="http://schemas.microsoft.com/office/drawing/2014/main" id="{1B8AA175-A5E7-4E83-BF4B-094FA185CA7B}"/>
            </a:ext>
            <a:ext uri="{147F2762-F138-4A5C-976F-8EAC2B608ADB}">
              <a16:predDERef xmlns:a16="http://schemas.microsoft.com/office/drawing/2014/main" pred="{2F4A6FB2-EFFA-4A81-AD68-1A7B8F49E4A6}"/>
            </a:ext>
          </a:extLst>
        </xdr:cNvPr>
        <xdr:cNvPicPr>
          <a:picLocks noChangeAspect="1"/>
        </xdr:cNvPicPr>
      </xdr:nvPicPr>
      <xdr:blipFill>
        <a:blip xmlns:r="http://schemas.openxmlformats.org/officeDocument/2006/relationships" r:embed="rId22"/>
        <a:stretch>
          <a:fillRect/>
        </a:stretch>
      </xdr:blipFill>
      <xdr:spPr>
        <a:xfrm>
          <a:off x="6372225" y="106584750"/>
          <a:ext cx="114300" cy="142875"/>
        </a:xfrm>
        <a:prstGeom prst="rect">
          <a:avLst/>
        </a:prstGeom>
      </xdr:spPr>
    </xdr:pic>
    <xdr:clientData/>
  </xdr:twoCellAnchor>
  <xdr:twoCellAnchor editAs="oneCell">
    <xdr:from>
      <xdr:col>6</xdr:col>
      <xdr:colOff>0</xdr:colOff>
      <xdr:row>417</xdr:row>
      <xdr:rowOff>19050</xdr:rowOff>
    </xdr:from>
    <xdr:to>
      <xdr:col>6</xdr:col>
      <xdr:colOff>114300</xdr:colOff>
      <xdr:row>417</xdr:row>
      <xdr:rowOff>171450</xdr:rowOff>
    </xdr:to>
    <xdr:pic>
      <xdr:nvPicPr>
        <xdr:cNvPr id="853" name="Picture 279">
          <a:extLst>
            <a:ext uri="{FF2B5EF4-FFF2-40B4-BE49-F238E27FC236}">
              <a16:creationId xmlns:a16="http://schemas.microsoft.com/office/drawing/2014/main" id="{5E628137-859C-45BC-877C-3705CF0F5308}"/>
            </a:ext>
            <a:ext uri="{147F2762-F138-4A5C-976F-8EAC2B608ADB}">
              <a16:predDERef xmlns:a16="http://schemas.microsoft.com/office/drawing/2014/main" pred="{1B8AA175-A5E7-4E83-BF4B-094FA185CA7B}"/>
            </a:ext>
          </a:extLst>
        </xdr:cNvPr>
        <xdr:cNvPicPr>
          <a:picLocks noChangeAspect="1"/>
        </xdr:cNvPicPr>
      </xdr:nvPicPr>
      <xdr:blipFill>
        <a:blip xmlns:r="http://schemas.openxmlformats.org/officeDocument/2006/relationships" r:embed="rId22"/>
        <a:stretch>
          <a:fillRect/>
        </a:stretch>
      </xdr:blipFill>
      <xdr:spPr>
        <a:xfrm>
          <a:off x="6372225" y="107099100"/>
          <a:ext cx="114300" cy="142875"/>
        </a:xfrm>
        <a:prstGeom prst="rect">
          <a:avLst/>
        </a:prstGeom>
      </xdr:spPr>
    </xdr:pic>
    <xdr:clientData/>
  </xdr:twoCellAnchor>
  <xdr:twoCellAnchor editAs="oneCell">
    <xdr:from>
      <xdr:col>6</xdr:col>
      <xdr:colOff>0</xdr:colOff>
      <xdr:row>421</xdr:row>
      <xdr:rowOff>19050</xdr:rowOff>
    </xdr:from>
    <xdr:to>
      <xdr:col>6</xdr:col>
      <xdr:colOff>114300</xdr:colOff>
      <xdr:row>421</xdr:row>
      <xdr:rowOff>171450</xdr:rowOff>
    </xdr:to>
    <xdr:pic>
      <xdr:nvPicPr>
        <xdr:cNvPr id="851" name="Picture 280">
          <a:extLst>
            <a:ext uri="{FF2B5EF4-FFF2-40B4-BE49-F238E27FC236}">
              <a16:creationId xmlns:a16="http://schemas.microsoft.com/office/drawing/2014/main" id="{88B42FBD-FC21-45FF-9A8D-4B5C0899E59F}"/>
            </a:ext>
            <a:ext uri="{147F2762-F138-4A5C-976F-8EAC2B608ADB}">
              <a16:predDERef xmlns:a16="http://schemas.microsoft.com/office/drawing/2014/main" pred="{5E628137-859C-45BC-877C-3705CF0F5308}"/>
            </a:ext>
          </a:extLst>
        </xdr:cNvPr>
        <xdr:cNvPicPr>
          <a:picLocks noChangeAspect="1"/>
        </xdr:cNvPicPr>
      </xdr:nvPicPr>
      <xdr:blipFill>
        <a:blip xmlns:r="http://schemas.openxmlformats.org/officeDocument/2006/relationships" r:embed="rId22"/>
        <a:stretch>
          <a:fillRect/>
        </a:stretch>
      </xdr:blipFill>
      <xdr:spPr>
        <a:xfrm>
          <a:off x="6372225" y="107908725"/>
          <a:ext cx="114300" cy="142875"/>
        </a:xfrm>
        <a:prstGeom prst="rect">
          <a:avLst/>
        </a:prstGeom>
      </xdr:spPr>
    </xdr:pic>
    <xdr:clientData/>
  </xdr:twoCellAnchor>
  <xdr:twoCellAnchor editAs="oneCell">
    <xdr:from>
      <xdr:col>6</xdr:col>
      <xdr:colOff>0</xdr:colOff>
      <xdr:row>424</xdr:row>
      <xdr:rowOff>19050</xdr:rowOff>
    </xdr:from>
    <xdr:to>
      <xdr:col>6</xdr:col>
      <xdr:colOff>114300</xdr:colOff>
      <xdr:row>424</xdr:row>
      <xdr:rowOff>171450</xdr:rowOff>
    </xdr:to>
    <xdr:pic>
      <xdr:nvPicPr>
        <xdr:cNvPr id="850" name="Picture 281">
          <a:extLst>
            <a:ext uri="{FF2B5EF4-FFF2-40B4-BE49-F238E27FC236}">
              <a16:creationId xmlns:a16="http://schemas.microsoft.com/office/drawing/2014/main" id="{FDCAAA48-FC39-43C8-8900-862D3D54B6DD}"/>
            </a:ext>
            <a:ext uri="{147F2762-F138-4A5C-976F-8EAC2B608ADB}">
              <a16:predDERef xmlns:a16="http://schemas.microsoft.com/office/drawing/2014/main" pred="{88B42FBD-FC21-45FF-9A8D-4B5C0899E59F}"/>
            </a:ext>
          </a:extLst>
        </xdr:cNvPr>
        <xdr:cNvPicPr>
          <a:picLocks noChangeAspect="1"/>
        </xdr:cNvPicPr>
      </xdr:nvPicPr>
      <xdr:blipFill>
        <a:blip xmlns:r="http://schemas.openxmlformats.org/officeDocument/2006/relationships" r:embed="rId22"/>
        <a:stretch>
          <a:fillRect/>
        </a:stretch>
      </xdr:blipFill>
      <xdr:spPr>
        <a:xfrm>
          <a:off x="6372225" y="108451650"/>
          <a:ext cx="114300" cy="142875"/>
        </a:xfrm>
        <a:prstGeom prst="rect">
          <a:avLst/>
        </a:prstGeom>
      </xdr:spPr>
    </xdr:pic>
    <xdr:clientData/>
  </xdr:twoCellAnchor>
  <xdr:twoCellAnchor editAs="oneCell">
    <xdr:from>
      <xdr:col>6</xdr:col>
      <xdr:colOff>0</xdr:colOff>
      <xdr:row>429</xdr:row>
      <xdr:rowOff>19050</xdr:rowOff>
    </xdr:from>
    <xdr:to>
      <xdr:col>6</xdr:col>
      <xdr:colOff>114300</xdr:colOff>
      <xdr:row>429</xdr:row>
      <xdr:rowOff>171450</xdr:rowOff>
    </xdr:to>
    <xdr:pic>
      <xdr:nvPicPr>
        <xdr:cNvPr id="849" name="Picture 282">
          <a:extLst>
            <a:ext uri="{FF2B5EF4-FFF2-40B4-BE49-F238E27FC236}">
              <a16:creationId xmlns:a16="http://schemas.microsoft.com/office/drawing/2014/main" id="{ABD17EE8-6D30-42F5-AF2A-D31E3B0F7CB9}"/>
            </a:ext>
            <a:ext uri="{147F2762-F138-4A5C-976F-8EAC2B608ADB}">
              <a16:predDERef xmlns:a16="http://schemas.microsoft.com/office/drawing/2014/main" pred="{FDCAAA48-FC39-43C8-8900-862D3D54B6DD}"/>
            </a:ext>
          </a:extLst>
        </xdr:cNvPr>
        <xdr:cNvPicPr>
          <a:picLocks noChangeAspect="1"/>
        </xdr:cNvPicPr>
      </xdr:nvPicPr>
      <xdr:blipFill>
        <a:blip xmlns:r="http://schemas.openxmlformats.org/officeDocument/2006/relationships" r:embed="rId22"/>
        <a:stretch>
          <a:fillRect/>
        </a:stretch>
      </xdr:blipFill>
      <xdr:spPr>
        <a:xfrm>
          <a:off x="6372225" y="109813725"/>
          <a:ext cx="114300" cy="142875"/>
        </a:xfrm>
        <a:prstGeom prst="rect">
          <a:avLst/>
        </a:prstGeom>
      </xdr:spPr>
    </xdr:pic>
    <xdr:clientData/>
  </xdr:twoCellAnchor>
  <xdr:twoCellAnchor editAs="oneCell">
    <xdr:from>
      <xdr:col>6</xdr:col>
      <xdr:colOff>0</xdr:colOff>
      <xdr:row>431</xdr:row>
      <xdr:rowOff>0</xdr:rowOff>
    </xdr:from>
    <xdr:to>
      <xdr:col>6</xdr:col>
      <xdr:colOff>114300</xdr:colOff>
      <xdr:row>431</xdr:row>
      <xdr:rowOff>135255</xdr:rowOff>
    </xdr:to>
    <xdr:pic>
      <xdr:nvPicPr>
        <xdr:cNvPr id="530" name="Picture 39">
          <a:extLst>
            <a:ext uri="{FF2B5EF4-FFF2-40B4-BE49-F238E27FC236}">
              <a16:creationId xmlns:a16="http://schemas.microsoft.com/office/drawing/2014/main" id="{0D88FEB5-3962-42B4-80E8-B0CC551B7242}"/>
            </a:ext>
            <a:ext uri="{147F2762-F138-4A5C-976F-8EAC2B608ADB}">
              <a16:predDERef xmlns:a16="http://schemas.microsoft.com/office/drawing/2014/main" pred="{ABD17EE8-6D30-42F5-AF2A-D31E3B0F7CB9}"/>
            </a:ext>
          </a:extLst>
        </xdr:cNvPr>
        <xdr:cNvPicPr>
          <a:picLocks noChangeAspect="1"/>
        </xdr:cNvPicPr>
      </xdr:nvPicPr>
      <xdr:blipFill>
        <a:blip xmlns:r="http://schemas.openxmlformats.org/officeDocument/2006/relationships" r:embed="rId22"/>
        <a:stretch>
          <a:fillRect/>
        </a:stretch>
      </xdr:blipFill>
      <xdr:spPr>
        <a:xfrm>
          <a:off x="6372225" y="110251875"/>
          <a:ext cx="114300" cy="142875"/>
        </a:xfrm>
        <a:prstGeom prst="rect">
          <a:avLst/>
        </a:prstGeom>
      </xdr:spPr>
    </xdr:pic>
    <xdr:clientData/>
  </xdr:twoCellAnchor>
  <xdr:twoCellAnchor editAs="oneCell">
    <xdr:from>
      <xdr:col>6</xdr:col>
      <xdr:colOff>0</xdr:colOff>
      <xdr:row>433</xdr:row>
      <xdr:rowOff>0</xdr:rowOff>
    </xdr:from>
    <xdr:to>
      <xdr:col>6</xdr:col>
      <xdr:colOff>114300</xdr:colOff>
      <xdr:row>433</xdr:row>
      <xdr:rowOff>131445</xdr:rowOff>
    </xdr:to>
    <xdr:pic>
      <xdr:nvPicPr>
        <xdr:cNvPr id="532" name="Picture 39">
          <a:extLst>
            <a:ext uri="{FF2B5EF4-FFF2-40B4-BE49-F238E27FC236}">
              <a16:creationId xmlns:a16="http://schemas.microsoft.com/office/drawing/2014/main" id="{0A3958E9-04F3-436C-A479-2CDE49455AC0}"/>
            </a:ext>
            <a:ext uri="{147F2762-F138-4A5C-976F-8EAC2B608ADB}">
              <a16:predDERef xmlns:a16="http://schemas.microsoft.com/office/drawing/2014/main" pred="{0D88FEB5-3962-42B4-80E8-B0CC551B7242}"/>
            </a:ext>
          </a:extLst>
        </xdr:cNvPr>
        <xdr:cNvPicPr>
          <a:picLocks noChangeAspect="1"/>
        </xdr:cNvPicPr>
      </xdr:nvPicPr>
      <xdr:blipFill>
        <a:blip xmlns:r="http://schemas.openxmlformats.org/officeDocument/2006/relationships" r:embed="rId22"/>
        <a:stretch>
          <a:fillRect/>
        </a:stretch>
      </xdr:blipFill>
      <xdr:spPr>
        <a:xfrm>
          <a:off x="6372225" y="110604300"/>
          <a:ext cx="114300" cy="142875"/>
        </a:xfrm>
        <a:prstGeom prst="rect">
          <a:avLst/>
        </a:prstGeom>
      </xdr:spPr>
    </xdr:pic>
    <xdr:clientData/>
  </xdr:twoCellAnchor>
  <xdr:twoCellAnchor editAs="oneCell">
    <xdr:from>
      <xdr:col>6</xdr:col>
      <xdr:colOff>0</xdr:colOff>
      <xdr:row>436</xdr:row>
      <xdr:rowOff>19050</xdr:rowOff>
    </xdr:from>
    <xdr:to>
      <xdr:col>6</xdr:col>
      <xdr:colOff>114300</xdr:colOff>
      <xdr:row>436</xdr:row>
      <xdr:rowOff>161290</xdr:rowOff>
    </xdr:to>
    <xdr:pic>
      <xdr:nvPicPr>
        <xdr:cNvPr id="1088" name="Picture 285">
          <a:extLst>
            <a:ext uri="{FF2B5EF4-FFF2-40B4-BE49-F238E27FC236}">
              <a16:creationId xmlns:a16="http://schemas.microsoft.com/office/drawing/2014/main" id="{A0B7ECD8-249B-48DA-B65B-A1DEB0099315}"/>
            </a:ext>
            <a:ext uri="{147F2762-F138-4A5C-976F-8EAC2B608ADB}">
              <a16:predDERef xmlns:a16="http://schemas.microsoft.com/office/drawing/2014/main" pred="{0A3958E9-04F3-436C-A479-2CDE49455AC0}"/>
            </a:ext>
          </a:extLst>
        </xdr:cNvPr>
        <xdr:cNvPicPr>
          <a:picLocks noChangeAspect="1"/>
        </xdr:cNvPicPr>
      </xdr:nvPicPr>
      <xdr:blipFill>
        <a:blip xmlns:r="http://schemas.openxmlformats.org/officeDocument/2006/relationships" r:embed="rId22"/>
        <a:stretch>
          <a:fillRect/>
        </a:stretch>
      </xdr:blipFill>
      <xdr:spPr>
        <a:xfrm>
          <a:off x="6372225" y="111566325"/>
          <a:ext cx="114300" cy="142875"/>
        </a:xfrm>
        <a:prstGeom prst="rect">
          <a:avLst/>
        </a:prstGeom>
      </xdr:spPr>
    </xdr:pic>
    <xdr:clientData/>
  </xdr:twoCellAnchor>
  <xdr:twoCellAnchor editAs="oneCell">
    <xdr:from>
      <xdr:col>6</xdr:col>
      <xdr:colOff>0</xdr:colOff>
      <xdr:row>440</xdr:row>
      <xdr:rowOff>19050</xdr:rowOff>
    </xdr:from>
    <xdr:to>
      <xdr:col>6</xdr:col>
      <xdr:colOff>114300</xdr:colOff>
      <xdr:row>440</xdr:row>
      <xdr:rowOff>171450</xdr:rowOff>
    </xdr:to>
    <xdr:pic>
      <xdr:nvPicPr>
        <xdr:cNvPr id="985" name="Picture 286">
          <a:extLst>
            <a:ext uri="{FF2B5EF4-FFF2-40B4-BE49-F238E27FC236}">
              <a16:creationId xmlns:a16="http://schemas.microsoft.com/office/drawing/2014/main" id="{F44C129B-38A3-4C7B-8FEA-A03DAFD24B65}"/>
            </a:ext>
            <a:ext uri="{147F2762-F138-4A5C-976F-8EAC2B608ADB}">
              <a16:predDERef xmlns:a16="http://schemas.microsoft.com/office/drawing/2014/main" pred="{A0B7ECD8-249B-48DA-B65B-A1DEB0099315}"/>
            </a:ext>
          </a:extLst>
        </xdr:cNvPr>
        <xdr:cNvPicPr>
          <a:picLocks noChangeAspect="1"/>
        </xdr:cNvPicPr>
      </xdr:nvPicPr>
      <xdr:blipFill>
        <a:blip xmlns:r="http://schemas.openxmlformats.org/officeDocument/2006/relationships" r:embed="rId22"/>
        <a:stretch>
          <a:fillRect/>
        </a:stretch>
      </xdr:blipFill>
      <xdr:spPr>
        <a:xfrm>
          <a:off x="6372225" y="112537875"/>
          <a:ext cx="114300" cy="142875"/>
        </a:xfrm>
        <a:prstGeom prst="rect">
          <a:avLst/>
        </a:prstGeom>
      </xdr:spPr>
    </xdr:pic>
    <xdr:clientData/>
  </xdr:twoCellAnchor>
  <xdr:twoCellAnchor editAs="oneCell">
    <xdr:from>
      <xdr:col>6</xdr:col>
      <xdr:colOff>0</xdr:colOff>
      <xdr:row>442</xdr:row>
      <xdr:rowOff>19050</xdr:rowOff>
    </xdr:from>
    <xdr:to>
      <xdr:col>6</xdr:col>
      <xdr:colOff>114300</xdr:colOff>
      <xdr:row>442</xdr:row>
      <xdr:rowOff>171450</xdr:rowOff>
    </xdr:to>
    <xdr:pic>
      <xdr:nvPicPr>
        <xdr:cNvPr id="848" name="Picture 287">
          <a:extLst>
            <a:ext uri="{FF2B5EF4-FFF2-40B4-BE49-F238E27FC236}">
              <a16:creationId xmlns:a16="http://schemas.microsoft.com/office/drawing/2014/main" id="{DA45AAC8-A125-4389-83A2-42074F45043F}"/>
            </a:ext>
            <a:ext uri="{147F2762-F138-4A5C-976F-8EAC2B608ADB}">
              <a16:predDERef xmlns:a16="http://schemas.microsoft.com/office/drawing/2014/main" pred="{F44C129B-38A3-4C7B-8FEA-A03DAFD24B65}"/>
            </a:ext>
          </a:extLst>
        </xdr:cNvPr>
        <xdr:cNvPicPr>
          <a:picLocks noChangeAspect="1"/>
        </xdr:cNvPicPr>
      </xdr:nvPicPr>
      <xdr:blipFill>
        <a:blip xmlns:r="http://schemas.openxmlformats.org/officeDocument/2006/relationships" r:embed="rId22"/>
        <a:stretch>
          <a:fillRect/>
        </a:stretch>
      </xdr:blipFill>
      <xdr:spPr>
        <a:xfrm>
          <a:off x="6372225" y="113033175"/>
          <a:ext cx="114300" cy="142875"/>
        </a:xfrm>
        <a:prstGeom prst="rect">
          <a:avLst/>
        </a:prstGeom>
      </xdr:spPr>
    </xdr:pic>
    <xdr:clientData/>
  </xdr:twoCellAnchor>
  <xdr:twoCellAnchor editAs="oneCell">
    <xdr:from>
      <xdr:col>6</xdr:col>
      <xdr:colOff>0</xdr:colOff>
      <xdr:row>446</xdr:row>
      <xdr:rowOff>19050</xdr:rowOff>
    </xdr:from>
    <xdr:to>
      <xdr:col>6</xdr:col>
      <xdr:colOff>114300</xdr:colOff>
      <xdr:row>446</xdr:row>
      <xdr:rowOff>171450</xdr:rowOff>
    </xdr:to>
    <xdr:pic>
      <xdr:nvPicPr>
        <xdr:cNvPr id="847" name="Picture 288">
          <a:extLst>
            <a:ext uri="{FF2B5EF4-FFF2-40B4-BE49-F238E27FC236}">
              <a16:creationId xmlns:a16="http://schemas.microsoft.com/office/drawing/2014/main" id="{5464DD34-E588-4C2D-B508-CEE85BE9411F}"/>
            </a:ext>
            <a:ext uri="{147F2762-F138-4A5C-976F-8EAC2B608ADB}">
              <a16:predDERef xmlns:a16="http://schemas.microsoft.com/office/drawing/2014/main" pred="{DA45AAC8-A125-4389-83A2-42074F45043F}"/>
            </a:ext>
          </a:extLst>
        </xdr:cNvPr>
        <xdr:cNvPicPr>
          <a:picLocks noChangeAspect="1"/>
        </xdr:cNvPicPr>
      </xdr:nvPicPr>
      <xdr:blipFill>
        <a:blip xmlns:r="http://schemas.openxmlformats.org/officeDocument/2006/relationships" r:embed="rId22"/>
        <a:stretch>
          <a:fillRect/>
        </a:stretch>
      </xdr:blipFill>
      <xdr:spPr>
        <a:xfrm>
          <a:off x="6372225" y="114128550"/>
          <a:ext cx="114300" cy="142875"/>
        </a:xfrm>
        <a:prstGeom prst="rect">
          <a:avLst/>
        </a:prstGeom>
      </xdr:spPr>
    </xdr:pic>
    <xdr:clientData/>
  </xdr:twoCellAnchor>
  <xdr:twoCellAnchor editAs="oneCell">
    <xdr:from>
      <xdr:col>6</xdr:col>
      <xdr:colOff>0</xdr:colOff>
      <xdr:row>448</xdr:row>
      <xdr:rowOff>28575</xdr:rowOff>
    </xdr:from>
    <xdr:to>
      <xdr:col>6</xdr:col>
      <xdr:colOff>114300</xdr:colOff>
      <xdr:row>448</xdr:row>
      <xdr:rowOff>163830</xdr:rowOff>
    </xdr:to>
    <xdr:pic>
      <xdr:nvPicPr>
        <xdr:cNvPr id="114" name="Picture 39">
          <a:extLst>
            <a:ext uri="{FF2B5EF4-FFF2-40B4-BE49-F238E27FC236}">
              <a16:creationId xmlns:a16="http://schemas.microsoft.com/office/drawing/2014/main" id="{A4B3D199-4B98-4C60-9666-63EA549B352C}"/>
            </a:ext>
            <a:ext uri="{147F2762-F138-4A5C-976F-8EAC2B608ADB}">
              <a16:predDERef xmlns:a16="http://schemas.microsoft.com/office/drawing/2014/main" pred="{5464DD34-E588-4C2D-B508-CEE85BE9411F}"/>
            </a:ext>
          </a:extLst>
        </xdr:cNvPr>
        <xdr:cNvPicPr>
          <a:picLocks noChangeAspect="1"/>
        </xdr:cNvPicPr>
      </xdr:nvPicPr>
      <xdr:blipFill>
        <a:blip xmlns:r="http://schemas.openxmlformats.org/officeDocument/2006/relationships" r:embed="rId22"/>
        <a:stretch>
          <a:fillRect/>
        </a:stretch>
      </xdr:blipFill>
      <xdr:spPr>
        <a:xfrm>
          <a:off x="6372225" y="114966750"/>
          <a:ext cx="114300" cy="135255"/>
        </a:xfrm>
        <a:prstGeom prst="rect">
          <a:avLst/>
        </a:prstGeom>
      </xdr:spPr>
    </xdr:pic>
    <xdr:clientData/>
  </xdr:twoCellAnchor>
  <xdr:twoCellAnchor editAs="oneCell">
    <xdr:from>
      <xdr:col>6</xdr:col>
      <xdr:colOff>0</xdr:colOff>
      <xdr:row>450</xdr:row>
      <xdr:rowOff>0</xdr:rowOff>
    </xdr:from>
    <xdr:to>
      <xdr:col>6</xdr:col>
      <xdr:colOff>114300</xdr:colOff>
      <xdr:row>450</xdr:row>
      <xdr:rowOff>131445</xdr:rowOff>
    </xdr:to>
    <xdr:pic>
      <xdr:nvPicPr>
        <xdr:cNvPr id="544" name="Picture 39">
          <a:extLst>
            <a:ext uri="{FF2B5EF4-FFF2-40B4-BE49-F238E27FC236}">
              <a16:creationId xmlns:a16="http://schemas.microsoft.com/office/drawing/2014/main" id="{0B8A1CA3-0E06-486B-8375-B6F67C97CF85}"/>
            </a:ext>
            <a:ext uri="{147F2762-F138-4A5C-976F-8EAC2B608ADB}">
              <a16:predDERef xmlns:a16="http://schemas.microsoft.com/office/drawing/2014/main" pred="{A4B3D199-4B98-4C60-9666-63EA549B352C}"/>
            </a:ext>
          </a:extLst>
        </xdr:cNvPr>
        <xdr:cNvPicPr>
          <a:picLocks noChangeAspect="1"/>
        </xdr:cNvPicPr>
      </xdr:nvPicPr>
      <xdr:blipFill>
        <a:blip xmlns:r="http://schemas.openxmlformats.org/officeDocument/2006/relationships" r:embed="rId22"/>
        <a:stretch>
          <a:fillRect/>
        </a:stretch>
      </xdr:blipFill>
      <xdr:spPr>
        <a:xfrm>
          <a:off x="6372225" y="115643025"/>
          <a:ext cx="114300" cy="142875"/>
        </a:xfrm>
        <a:prstGeom prst="rect">
          <a:avLst/>
        </a:prstGeom>
      </xdr:spPr>
    </xdr:pic>
    <xdr:clientData/>
  </xdr:twoCellAnchor>
  <xdr:twoCellAnchor editAs="oneCell">
    <xdr:from>
      <xdr:col>6</xdr:col>
      <xdr:colOff>0</xdr:colOff>
      <xdr:row>452</xdr:row>
      <xdr:rowOff>0</xdr:rowOff>
    </xdr:from>
    <xdr:to>
      <xdr:col>6</xdr:col>
      <xdr:colOff>114300</xdr:colOff>
      <xdr:row>452</xdr:row>
      <xdr:rowOff>135255</xdr:rowOff>
    </xdr:to>
    <xdr:pic>
      <xdr:nvPicPr>
        <xdr:cNvPr id="546" name="Picture 39">
          <a:extLst>
            <a:ext uri="{FF2B5EF4-FFF2-40B4-BE49-F238E27FC236}">
              <a16:creationId xmlns:a16="http://schemas.microsoft.com/office/drawing/2014/main" id="{852BE41B-0962-4AE5-8A92-BD410F3255D7}"/>
            </a:ext>
            <a:ext uri="{147F2762-F138-4A5C-976F-8EAC2B608ADB}">
              <a16:predDERef xmlns:a16="http://schemas.microsoft.com/office/drawing/2014/main" pred="{0B8A1CA3-0E06-486B-8375-B6F67C97CF85}"/>
            </a:ext>
          </a:extLst>
        </xdr:cNvPr>
        <xdr:cNvPicPr>
          <a:picLocks noChangeAspect="1"/>
        </xdr:cNvPicPr>
      </xdr:nvPicPr>
      <xdr:blipFill>
        <a:blip xmlns:r="http://schemas.openxmlformats.org/officeDocument/2006/relationships" r:embed="rId22"/>
        <a:stretch>
          <a:fillRect/>
        </a:stretch>
      </xdr:blipFill>
      <xdr:spPr>
        <a:xfrm>
          <a:off x="6372225" y="116605050"/>
          <a:ext cx="114300" cy="142875"/>
        </a:xfrm>
        <a:prstGeom prst="rect">
          <a:avLst/>
        </a:prstGeom>
      </xdr:spPr>
    </xdr:pic>
    <xdr:clientData/>
  </xdr:twoCellAnchor>
  <xdr:twoCellAnchor editAs="oneCell">
    <xdr:from>
      <xdr:col>6</xdr:col>
      <xdr:colOff>0</xdr:colOff>
      <xdr:row>457</xdr:row>
      <xdr:rowOff>19050</xdr:rowOff>
    </xdr:from>
    <xdr:to>
      <xdr:col>6</xdr:col>
      <xdr:colOff>114300</xdr:colOff>
      <xdr:row>457</xdr:row>
      <xdr:rowOff>171450</xdr:rowOff>
    </xdr:to>
    <xdr:pic>
      <xdr:nvPicPr>
        <xdr:cNvPr id="846" name="Picture 292">
          <a:extLst>
            <a:ext uri="{FF2B5EF4-FFF2-40B4-BE49-F238E27FC236}">
              <a16:creationId xmlns:a16="http://schemas.microsoft.com/office/drawing/2014/main" id="{E5C7BFEF-158E-45AE-808B-3D735F8AF94D}"/>
            </a:ext>
            <a:ext uri="{147F2762-F138-4A5C-976F-8EAC2B608ADB}">
              <a16:predDERef xmlns:a16="http://schemas.microsoft.com/office/drawing/2014/main" pred="{852BE41B-0962-4AE5-8A92-BD410F3255D7}"/>
            </a:ext>
          </a:extLst>
        </xdr:cNvPr>
        <xdr:cNvPicPr>
          <a:picLocks noChangeAspect="1"/>
        </xdr:cNvPicPr>
      </xdr:nvPicPr>
      <xdr:blipFill>
        <a:blip xmlns:r="http://schemas.openxmlformats.org/officeDocument/2006/relationships" r:embed="rId22"/>
        <a:stretch>
          <a:fillRect/>
        </a:stretch>
      </xdr:blipFill>
      <xdr:spPr>
        <a:xfrm>
          <a:off x="6372225" y="117595650"/>
          <a:ext cx="114300" cy="142875"/>
        </a:xfrm>
        <a:prstGeom prst="rect">
          <a:avLst/>
        </a:prstGeom>
      </xdr:spPr>
    </xdr:pic>
    <xdr:clientData/>
  </xdr:twoCellAnchor>
  <xdr:twoCellAnchor editAs="oneCell">
    <xdr:from>
      <xdr:col>6</xdr:col>
      <xdr:colOff>0</xdr:colOff>
      <xdr:row>459</xdr:row>
      <xdr:rowOff>0</xdr:rowOff>
    </xdr:from>
    <xdr:to>
      <xdr:col>6</xdr:col>
      <xdr:colOff>114300</xdr:colOff>
      <xdr:row>459</xdr:row>
      <xdr:rowOff>135255</xdr:rowOff>
    </xdr:to>
    <xdr:pic>
      <xdr:nvPicPr>
        <xdr:cNvPr id="550" name="Picture 39">
          <a:extLst>
            <a:ext uri="{FF2B5EF4-FFF2-40B4-BE49-F238E27FC236}">
              <a16:creationId xmlns:a16="http://schemas.microsoft.com/office/drawing/2014/main" id="{E18063FB-78A5-479C-B5B8-5951DF094A2E}"/>
            </a:ext>
            <a:ext uri="{147F2762-F138-4A5C-976F-8EAC2B608ADB}">
              <a16:predDERef xmlns:a16="http://schemas.microsoft.com/office/drawing/2014/main" pred="{E5C7BFEF-158E-45AE-808B-3D735F8AF94D}"/>
            </a:ext>
          </a:extLst>
        </xdr:cNvPr>
        <xdr:cNvPicPr>
          <a:picLocks noChangeAspect="1"/>
        </xdr:cNvPicPr>
      </xdr:nvPicPr>
      <xdr:blipFill>
        <a:blip xmlns:r="http://schemas.openxmlformats.org/officeDocument/2006/relationships" r:embed="rId22"/>
        <a:stretch>
          <a:fillRect/>
        </a:stretch>
      </xdr:blipFill>
      <xdr:spPr>
        <a:xfrm>
          <a:off x="6372225" y="117929025"/>
          <a:ext cx="114300" cy="142875"/>
        </a:xfrm>
        <a:prstGeom prst="rect">
          <a:avLst/>
        </a:prstGeom>
      </xdr:spPr>
    </xdr:pic>
    <xdr:clientData/>
  </xdr:twoCellAnchor>
  <xdr:twoCellAnchor editAs="oneCell">
    <xdr:from>
      <xdr:col>6</xdr:col>
      <xdr:colOff>0</xdr:colOff>
      <xdr:row>461</xdr:row>
      <xdr:rowOff>0</xdr:rowOff>
    </xdr:from>
    <xdr:to>
      <xdr:col>6</xdr:col>
      <xdr:colOff>114300</xdr:colOff>
      <xdr:row>461</xdr:row>
      <xdr:rowOff>131445</xdr:rowOff>
    </xdr:to>
    <xdr:pic>
      <xdr:nvPicPr>
        <xdr:cNvPr id="552" name="Picture 39">
          <a:extLst>
            <a:ext uri="{FF2B5EF4-FFF2-40B4-BE49-F238E27FC236}">
              <a16:creationId xmlns:a16="http://schemas.microsoft.com/office/drawing/2014/main" id="{8C6F8039-C884-4938-81AE-F0D6C4B160F5}"/>
            </a:ext>
            <a:ext uri="{147F2762-F138-4A5C-976F-8EAC2B608ADB}">
              <a16:predDERef xmlns:a16="http://schemas.microsoft.com/office/drawing/2014/main" pred="{E18063FB-78A5-479C-B5B8-5951DF094A2E}"/>
            </a:ext>
          </a:extLst>
        </xdr:cNvPr>
        <xdr:cNvPicPr>
          <a:picLocks noChangeAspect="1"/>
        </xdr:cNvPicPr>
      </xdr:nvPicPr>
      <xdr:blipFill>
        <a:blip xmlns:r="http://schemas.openxmlformats.org/officeDocument/2006/relationships" r:embed="rId22"/>
        <a:stretch>
          <a:fillRect/>
        </a:stretch>
      </xdr:blipFill>
      <xdr:spPr>
        <a:xfrm>
          <a:off x="6372225" y="118881525"/>
          <a:ext cx="114300" cy="142875"/>
        </a:xfrm>
        <a:prstGeom prst="rect">
          <a:avLst/>
        </a:prstGeom>
      </xdr:spPr>
    </xdr:pic>
    <xdr:clientData/>
  </xdr:twoCellAnchor>
  <xdr:twoCellAnchor editAs="oneCell">
    <xdr:from>
      <xdr:col>6</xdr:col>
      <xdr:colOff>0</xdr:colOff>
      <xdr:row>463</xdr:row>
      <xdr:rowOff>0</xdr:rowOff>
    </xdr:from>
    <xdr:to>
      <xdr:col>6</xdr:col>
      <xdr:colOff>114300</xdr:colOff>
      <xdr:row>463</xdr:row>
      <xdr:rowOff>135255</xdr:rowOff>
    </xdr:to>
    <xdr:pic>
      <xdr:nvPicPr>
        <xdr:cNvPr id="554" name="Picture 39">
          <a:extLst>
            <a:ext uri="{FF2B5EF4-FFF2-40B4-BE49-F238E27FC236}">
              <a16:creationId xmlns:a16="http://schemas.microsoft.com/office/drawing/2014/main" id="{D8492817-03D8-4235-9079-B9D6DF0A6115}"/>
            </a:ext>
            <a:ext uri="{147F2762-F138-4A5C-976F-8EAC2B608ADB}">
              <a16:predDERef xmlns:a16="http://schemas.microsoft.com/office/drawing/2014/main" pred="{8C6F8039-C884-4938-81AE-F0D6C4B160F5}"/>
            </a:ext>
          </a:extLst>
        </xdr:cNvPr>
        <xdr:cNvPicPr>
          <a:picLocks noChangeAspect="1"/>
        </xdr:cNvPicPr>
      </xdr:nvPicPr>
      <xdr:blipFill>
        <a:blip xmlns:r="http://schemas.openxmlformats.org/officeDocument/2006/relationships" r:embed="rId22"/>
        <a:stretch>
          <a:fillRect/>
        </a:stretch>
      </xdr:blipFill>
      <xdr:spPr>
        <a:xfrm>
          <a:off x="6372225" y="119834025"/>
          <a:ext cx="114300" cy="142875"/>
        </a:xfrm>
        <a:prstGeom prst="rect">
          <a:avLst/>
        </a:prstGeom>
      </xdr:spPr>
    </xdr:pic>
    <xdr:clientData/>
  </xdr:twoCellAnchor>
  <xdr:twoCellAnchor editAs="oneCell">
    <xdr:from>
      <xdr:col>6</xdr:col>
      <xdr:colOff>0</xdr:colOff>
      <xdr:row>466</xdr:row>
      <xdr:rowOff>28575</xdr:rowOff>
    </xdr:from>
    <xdr:to>
      <xdr:col>6</xdr:col>
      <xdr:colOff>114300</xdr:colOff>
      <xdr:row>467</xdr:row>
      <xdr:rowOff>174</xdr:rowOff>
    </xdr:to>
    <xdr:pic>
      <xdr:nvPicPr>
        <xdr:cNvPr id="845" name="Picture 296">
          <a:extLst>
            <a:ext uri="{FF2B5EF4-FFF2-40B4-BE49-F238E27FC236}">
              <a16:creationId xmlns:a16="http://schemas.microsoft.com/office/drawing/2014/main" id="{6F72C561-E0C1-4A2C-BBEE-A89978D81C45}"/>
            </a:ext>
            <a:ext uri="{147F2762-F138-4A5C-976F-8EAC2B608ADB}">
              <a16:predDERef xmlns:a16="http://schemas.microsoft.com/office/drawing/2014/main" pred="{D8492817-03D8-4235-9079-B9D6DF0A6115}"/>
            </a:ext>
          </a:extLst>
        </xdr:cNvPr>
        <xdr:cNvPicPr>
          <a:picLocks noChangeAspect="1"/>
        </xdr:cNvPicPr>
      </xdr:nvPicPr>
      <xdr:blipFill>
        <a:blip xmlns:r="http://schemas.openxmlformats.org/officeDocument/2006/relationships" r:embed="rId22"/>
        <a:stretch>
          <a:fillRect/>
        </a:stretch>
      </xdr:blipFill>
      <xdr:spPr>
        <a:xfrm>
          <a:off x="6372225" y="120386475"/>
          <a:ext cx="114300" cy="142875"/>
        </a:xfrm>
        <a:prstGeom prst="rect">
          <a:avLst/>
        </a:prstGeom>
      </xdr:spPr>
    </xdr:pic>
    <xdr:clientData/>
  </xdr:twoCellAnchor>
  <xdr:twoCellAnchor editAs="oneCell">
    <xdr:from>
      <xdr:col>6</xdr:col>
      <xdr:colOff>0</xdr:colOff>
      <xdr:row>468</xdr:row>
      <xdr:rowOff>0</xdr:rowOff>
    </xdr:from>
    <xdr:to>
      <xdr:col>6</xdr:col>
      <xdr:colOff>114300</xdr:colOff>
      <xdr:row>468</xdr:row>
      <xdr:rowOff>135255</xdr:rowOff>
    </xdr:to>
    <xdr:pic>
      <xdr:nvPicPr>
        <xdr:cNvPr id="558" name="Picture 39">
          <a:extLst>
            <a:ext uri="{FF2B5EF4-FFF2-40B4-BE49-F238E27FC236}">
              <a16:creationId xmlns:a16="http://schemas.microsoft.com/office/drawing/2014/main" id="{FF48FFE5-6D27-4348-8AE8-B945FED845F1}"/>
            </a:ext>
            <a:ext uri="{147F2762-F138-4A5C-976F-8EAC2B608ADB}">
              <a16:predDERef xmlns:a16="http://schemas.microsoft.com/office/drawing/2014/main" pred="{6F72C561-E0C1-4A2C-BBEE-A89978D81C45}"/>
            </a:ext>
          </a:extLst>
        </xdr:cNvPr>
        <xdr:cNvPicPr>
          <a:picLocks noChangeAspect="1"/>
        </xdr:cNvPicPr>
      </xdr:nvPicPr>
      <xdr:blipFill>
        <a:blip xmlns:r="http://schemas.openxmlformats.org/officeDocument/2006/relationships" r:embed="rId22"/>
        <a:stretch>
          <a:fillRect/>
        </a:stretch>
      </xdr:blipFill>
      <xdr:spPr>
        <a:xfrm>
          <a:off x="6372225" y="120710325"/>
          <a:ext cx="114300" cy="142875"/>
        </a:xfrm>
        <a:prstGeom prst="rect">
          <a:avLst/>
        </a:prstGeom>
      </xdr:spPr>
    </xdr:pic>
    <xdr:clientData/>
  </xdr:twoCellAnchor>
  <xdr:twoCellAnchor editAs="oneCell">
    <xdr:from>
      <xdr:col>6</xdr:col>
      <xdr:colOff>0</xdr:colOff>
      <xdr:row>470</xdr:row>
      <xdr:rowOff>0</xdr:rowOff>
    </xdr:from>
    <xdr:to>
      <xdr:col>6</xdr:col>
      <xdr:colOff>114300</xdr:colOff>
      <xdr:row>470</xdr:row>
      <xdr:rowOff>131445</xdr:rowOff>
    </xdr:to>
    <xdr:pic>
      <xdr:nvPicPr>
        <xdr:cNvPr id="560" name="Picture 39">
          <a:extLst>
            <a:ext uri="{FF2B5EF4-FFF2-40B4-BE49-F238E27FC236}">
              <a16:creationId xmlns:a16="http://schemas.microsoft.com/office/drawing/2014/main" id="{10FEE688-EEC6-4CAC-BD60-AFAA9061A291}"/>
            </a:ext>
            <a:ext uri="{147F2762-F138-4A5C-976F-8EAC2B608ADB}">
              <a16:predDERef xmlns:a16="http://schemas.microsoft.com/office/drawing/2014/main" pred="{FF48FFE5-6D27-4348-8AE8-B945FED845F1}"/>
            </a:ext>
          </a:extLst>
        </xdr:cNvPr>
        <xdr:cNvPicPr>
          <a:picLocks noChangeAspect="1"/>
        </xdr:cNvPicPr>
      </xdr:nvPicPr>
      <xdr:blipFill>
        <a:blip xmlns:r="http://schemas.openxmlformats.org/officeDocument/2006/relationships" r:embed="rId22"/>
        <a:stretch>
          <a:fillRect/>
        </a:stretch>
      </xdr:blipFill>
      <xdr:spPr>
        <a:xfrm>
          <a:off x="6372225" y="121662825"/>
          <a:ext cx="114300" cy="142875"/>
        </a:xfrm>
        <a:prstGeom prst="rect">
          <a:avLst/>
        </a:prstGeom>
      </xdr:spPr>
    </xdr:pic>
    <xdr:clientData/>
  </xdr:twoCellAnchor>
  <xdr:twoCellAnchor editAs="oneCell">
    <xdr:from>
      <xdr:col>6</xdr:col>
      <xdr:colOff>0</xdr:colOff>
      <xdr:row>472</xdr:row>
      <xdr:rowOff>0</xdr:rowOff>
    </xdr:from>
    <xdr:to>
      <xdr:col>6</xdr:col>
      <xdr:colOff>114300</xdr:colOff>
      <xdr:row>472</xdr:row>
      <xdr:rowOff>135255</xdr:rowOff>
    </xdr:to>
    <xdr:pic>
      <xdr:nvPicPr>
        <xdr:cNvPr id="562" name="Picture 39">
          <a:extLst>
            <a:ext uri="{FF2B5EF4-FFF2-40B4-BE49-F238E27FC236}">
              <a16:creationId xmlns:a16="http://schemas.microsoft.com/office/drawing/2014/main" id="{0CF94BE3-826D-488D-B6FF-FFF2333D40A3}"/>
            </a:ext>
            <a:ext uri="{147F2762-F138-4A5C-976F-8EAC2B608ADB}">
              <a16:predDERef xmlns:a16="http://schemas.microsoft.com/office/drawing/2014/main" pred="{10FEE688-EEC6-4CAC-BD60-AFAA9061A291}"/>
            </a:ext>
          </a:extLst>
        </xdr:cNvPr>
        <xdr:cNvPicPr>
          <a:picLocks noChangeAspect="1"/>
        </xdr:cNvPicPr>
      </xdr:nvPicPr>
      <xdr:blipFill>
        <a:blip xmlns:r="http://schemas.openxmlformats.org/officeDocument/2006/relationships" r:embed="rId22"/>
        <a:stretch>
          <a:fillRect/>
        </a:stretch>
      </xdr:blipFill>
      <xdr:spPr>
        <a:xfrm>
          <a:off x="6372225" y="122615325"/>
          <a:ext cx="114300" cy="142875"/>
        </a:xfrm>
        <a:prstGeom prst="rect">
          <a:avLst/>
        </a:prstGeom>
      </xdr:spPr>
    </xdr:pic>
    <xdr:clientData/>
  </xdr:twoCellAnchor>
  <xdr:twoCellAnchor editAs="oneCell">
    <xdr:from>
      <xdr:col>6</xdr:col>
      <xdr:colOff>0</xdr:colOff>
      <xdr:row>474</xdr:row>
      <xdr:rowOff>19050</xdr:rowOff>
    </xdr:from>
    <xdr:to>
      <xdr:col>6</xdr:col>
      <xdr:colOff>114300</xdr:colOff>
      <xdr:row>474</xdr:row>
      <xdr:rowOff>171450</xdr:rowOff>
    </xdr:to>
    <xdr:pic>
      <xdr:nvPicPr>
        <xdr:cNvPr id="842" name="Picture 300">
          <a:extLst>
            <a:ext uri="{FF2B5EF4-FFF2-40B4-BE49-F238E27FC236}">
              <a16:creationId xmlns:a16="http://schemas.microsoft.com/office/drawing/2014/main" id="{84E80C16-B182-4AF3-8FEF-F02B88D6BCFE}"/>
            </a:ext>
            <a:ext uri="{147F2762-F138-4A5C-976F-8EAC2B608ADB}">
              <a16:predDERef xmlns:a16="http://schemas.microsoft.com/office/drawing/2014/main" pred="{0CF94BE3-826D-488D-B6FF-FFF2333D40A3}"/>
            </a:ext>
          </a:extLst>
        </xdr:cNvPr>
        <xdr:cNvPicPr>
          <a:picLocks noChangeAspect="1"/>
        </xdr:cNvPicPr>
      </xdr:nvPicPr>
      <xdr:blipFill>
        <a:blip xmlns:r="http://schemas.openxmlformats.org/officeDocument/2006/relationships" r:embed="rId22"/>
        <a:stretch>
          <a:fillRect/>
        </a:stretch>
      </xdr:blipFill>
      <xdr:spPr>
        <a:xfrm>
          <a:off x="6372225" y="122986800"/>
          <a:ext cx="114300" cy="142875"/>
        </a:xfrm>
        <a:prstGeom prst="rect">
          <a:avLst/>
        </a:prstGeom>
      </xdr:spPr>
    </xdr:pic>
    <xdr:clientData/>
  </xdr:twoCellAnchor>
  <xdr:twoCellAnchor editAs="oneCell">
    <xdr:from>
      <xdr:col>6</xdr:col>
      <xdr:colOff>0</xdr:colOff>
      <xdr:row>477</xdr:row>
      <xdr:rowOff>0</xdr:rowOff>
    </xdr:from>
    <xdr:to>
      <xdr:col>6</xdr:col>
      <xdr:colOff>114300</xdr:colOff>
      <xdr:row>477</xdr:row>
      <xdr:rowOff>135255</xdr:rowOff>
    </xdr:to>
    <xdr:pic>
      <xdr:nvPicPr>
        <xdr:cNvPr id="566" name="Picture 39">
          <a:extLst>
            <a:ext uri="{FF2B5EF4-FFF2-40B4-BE49-F238E27FC236}">
              <a16:creationId xmlns:a16="http://schemas.microsoft.com/office/drawing/2014/main" id="{12A01924-DFD7-4113-A21B-0D185056D0C5}"/>
            </a:ext>
            <a:ext uri="{147F2762-F138-4A5C-976F-8EAC2B608ADB}">
              <a16:predDERef xmlns:a16="http://schemas.microsoft.com/office/drawing/2014/main" pred="{84E80C16-B182-4AF3-8FEF-F02B88D6BCFE}"/>
            </a:ext>
          </a:extLst>
        </xdr:cNvPr>
        <xdr:cNvPicPr>
          <a:picLocks noChangeAspect="1"/>
        </xdr:cNvPicPr>
      </xdr:nvPicPr>
      <xdr:blipFill>
        <a:blip xmlns:r="http://schemas.openxmlformats.org/officeDocument/2006/relationships" r:embed="rId22"/>
        <a:stretch>
          <a:fillRect/>
        </a:stretch>
      </xdr:blipFill>
      <xdr:spPr>
        <a:xfrm>
          <a:off x="6372225" y="123491625"/>
          <a:ext cx="114300" cy="142875"/>
        </a:xfrm>
        <a:prstGeom prst="rect">
          <a:avLst/>
        </a:prstGeom>
      </xdr:spPr>
    </xdr:pic>
    <xdr:clientData/>
  </xdr:twoCellAnchor>
  <xdr:twoCellAnchor editAs="oneCell">
    <xdr:from>
      <xdr:col>6</xdr:col>
      <xdr:colOff>0</xdr:colOff>
      <xdr:row>479</xdr:row>
      <xdr:rowOff>0</xdr:rowOff>
    </xdr:from>
    <xdr:to>
      <xdr:col>6</xdr:col>
      <xdr:colOff>114300</xdr:colOff>
      <xdr:row>479</xdr:row>
      <xdr:rowOff>131445</xdr:rowOff>
    </xdr:to>
    <xdr:pic>
      <xdr:nvPicPr>
        <xdr:cNvPr id="568" name="Picture 39">
          <a:extLst>
            <a:ext uri="{FF2B5EF4-FFF2-40B4-BE49-F238E27FC236}">
              <a16:creationId xmlns:a16="http://schemas.microsoft.com/office/drawing/2014/main" id="{55AA3386-9E6D-4596-A650-D334496A87B7}"/>
            </a:ext>
            <a:ext uri="{147F2762-F138-4A5C-976F-8EAC2B608ADB}">
              <a16:predDERef xmlns:a16="http://schemas.microsoft.com/office/drawing/2014/main" pred="{12A01924-DFD7-4113-A21B-0D185056D0C5}"/>
            </a:ext>
          </a:extLst>
        </xdr:cNvPr>
        <xdr:cNvPicPr>
          <a:picLocks noChangeAspect="1"/>
        </xdr:cNvPicPr>
      </xdr:nvPicPr>
      <xdr:blipFill>
        <a:blip xmlns:r="http://schemas.openxmlformats.org/officeDocument/2006/relationships" r:embed="rId22"/>
        <a:stretch>
          <a:fillRect/>
        </a:stretch>
      </xdr:blipFill>
      <xdr:spPr>
        <a:xfrm>
          <a:off x="6372225" y="124463175"/>
          <a:ext cx="114300" cy="142875"/>
        </a:xfrm>
        <a:prstGeom prst="rect">
          <a:avLst/>
        </a:prstGeom>
      </xdr:spPr>
    </xdr:pic>
    <xdr:clientData/>
  </xdr:twoCellAnchor>
  <xdr:twoCellAnchor editAs="oneCell">
    <xdr:from>
      <xdr:col>6</xdr:col>
      <xdr:colOff>0</xdr:colOff>
      <xdr:row>481</xdr:row>
      <xdr:rowOff>0</xdr:rowOff>
    </xdr:from>
    <xdr:to>
      <xdr:col>6</xdr:col>
      <xdr:colOff>114300</xdr:colOff>
      <xdr:row>481</xdr:row>
      <xdr:rowOff>135255</xdr:rowOff>
    </xdr:to>
    <xdr:pic>
      <xdr:nvPicPr>
        <xdr:cNvPr id="570" name="Picture 39">
          <a:extLst>
            <a:ext uri="{FF2B5EF4-FFF2-40B4-BE49-F238E27FC236}">
              <a16:creationId xmlns:a16="http://schemas.microsoft.com/office/drawing/2014/main" id="{901FDB70-79B2-49D9-BF7D-E115D0826263}"/>
            </a:ext>
            <a:ext uri="{147F2762-F138-4A5C-976F-8EAC2B608ADB}">
              <a16:predDERef xmlns:a16="http://schemas.microsoft.com/office/drawing/2014/main" pred="{55AA3386-9E6D-4596-A650-D334496A87B7}"/>
            </a:ext>
          </a:extLst>
        </xdr:cNvPr>
        <xdr:cNvPicPr>
          <a:picLocks noChangeAspect="1"/>
        </xdr:cNvPicPr>
      </xdr:nvPicPr>
      <xdr:blipFill>
        <a:blip xmlns:r="http://schemas.openxmlformats.org/officeDocument/2006/relationships" r:embed="rId22"/>
        <a:stretch>
          <a:fillRect/>
        </a:stretch>
      </xdr:blipFill>
      <xdr:spPr>
        <a:xfrm>
          <a:off x="6372225" y="125406150"/>
          <a:ext cx="114300" cy="142875"/>
        </a:xfrm>
        <a:prstGeom prst="rect">
          <a:avLst/>
        </a:prstGeom>
      </xdr:spPr>
    </xdr:pic>
    <xdr:clientData/>
  </xdr:twoCellAnchor>
  <xdr:twoCellAnchor editAs="oneCell">
    <xdr:from>
      <xdr:col>6</xdr:col>
      <xdr:colOff>0</xdr:colOff>
      <xdr:row>484</xdr:row>
      <xdr:rowOff>0</xdr:rowOff>
    </xdr:from>
    <xdr:to>
      <xdr:col>6</xdr:col>
      <xdr:colOff>114300</xdr:colOff>
      <xdr:row>484</xdr:row>
      <xdr:rowOff>131445</xdr:rowOff>
    </xdr:to>
    <xdr:pic>
      <xdr:nvPicPr>
        <xdr:cNvPr id="572" name="Picture 39">
          <a:extLst>
            <a:ext uri="{FF2B5EF4-FFF2-40B4-BE49-F238E27FC236}">
              <a16:creationId xmlns:a16="http://schemas.microsoft.com/office/drawing/2014/main" id="{21E3B9F2-D277-4C60-887C-9B7837F2109E}"/>
            </a:ext>
            <a:ext uri="{147F2762-F138-4A5C-976F-8EAC2B608ADB}">
              <a16:predDERef xmlns:a16="http://schemas.microsoft.com/office/drawing/2014/main" pred="{901FDB70-79B2-49D9-BF7D-E115D0826263}"/>
            </a:ext>
          </a:extLst>
        </xdr:cNvPr>
        <xdr:cNvPicPr>
          <a:picLocks noChangeAspect="1"/>
        </xdr:cNvPicPr>
      </xdr:nvPicPr>
      <xdr:blipFill>
        <a:blip xmlns:r="http://schemas.openxmlformats.org/officeDocument/2006/relationships" r:embed="rId22"/>
        <a:stretch>
          <a:fillRect/>
        </a:stretch>
      </xdr:blipFill>
      <xdr:spPr>
        <a:xfrm>
          <a:off x="6372225" y="125920500"/>
          <a:ext cx="114300" cy="142875"/>
        </a:xfrm>
        <a:prstGeom prst="rect">
          <a:avLst/>
        </a:prstGeom>
      </xdr:spPr>
    </xdr:pic>
    <xdr:clientData/>
  </xdr:twoCellAnchor>
  <xdr:twoCellAnchor editAs="oneCell">
    <xdr:from>
      <xdr:col>6</xdr:col>
      <xdr:colOff>0</xdr:colOff>
      <xdr:row>486</xdr:row>
      <xdr:rowOff>0</xdr:rowOff>
    </xdr:from>
    <xdr:to>
      <xdr:col>6</xdr:col>
      <xdr:colOff>114300</xdr:colOff>
      <xdr:row>486</xdr:row>
      <xdr:rowOff>135255</xdr:rowOff>
    </xdr:to>
    <xdr:pic>
      <xdr:nvPicPr>
        <xdr:cNvPr id="574" name="Picture 39">
          <a:extLst>
            <a:ext uri="{FF2B5EF4-FFF2-40B4-BE49-F238E27FC236}">
              <a16:creationId xmlns:a16="http://schemas.microsoft.com/office/drawing/2014/main" id="{7BBE3AD8-C175-40DF-87D0-9A85BE3235AB}"/>
            </a:ext>
            <a:ext uri="{147F2762-F138-4A5C-976F-8EAC2B608ADB}">
              <a16:predDERef xmlns:a16="http://schemas.microsoft.com/office/drawing/2014/main" pred="{21E3B9F2-D277-4C60-887C-9B7837F2109E}"/>
            </a:ext>
          </a:extLst>
        </xdr:cNvPr>
        <xdr:cNvPicPr>
          <a:picLocks noChangeAspect="1"/>
        </xdr:cNvPicPr>
      </xdr:nvPicPr>
      <xdr:blipFill>
        <a:blip xmlns:r="http://schemas.openxmlformats.org/officeDocument/2006/relationships" r:embed="rId22"/>
        <a:stretch>
          <a:fillRect/>
        </a:stretch>
      </xdr:blipFill>
      <xdr:spPr>
        <a:xfrm>
          <a:off x="6372225" y="126882525"/>
          <a:ext cx="114300" cy="142875"/>
        </a:xfrm>
        <a:prstGeom prst="rect">
          <a:avLst/>
        </a:prstGeom>
      </xdr:spPr>
    </xdr:pic>
    <xdr:clientData/>
  </xdr:twoCellAnchor>
  <xdr:twoCellAnchor editAs="oneCell">
    <xdr:from>
      <xdr:col>6</xdr:col>
      <xdr:colOff>0</xdr:colOff>
      <xdr:row>489</xdr:row>
      <xdr:rowOff>0</xdr:rowOff>
    </xdr:from>
    <xdr:to>
      <xdr:col>6</xdr:col>
      <xdr:colOff>114300</xdr:colOff>
      <xdr:row>489</xdr:row>
      <xdr:rowOff>131445</xdr:rowOff>
    </xdr:to>
    <xdr:pic>
      <xdr:nvPicPr>
        <xdr:cNvPr id="576" name="Picture 39">
          <a:extLst>
            <a:ext uri="{FF2B5EF4-FFF2-40B4-BE49-F238E27FC236}">
              <a16:creationId xmlns:a16="http://schemas.microsoft.com/office/drawing/2014/main" id="{991AE585-8300-4866-A038-FBA34BF75108}"/>
            </a:ext>
            <a:ext uri="{147F2762-F138-4A5C-976F-8EAC2B608ADB}">
              <a16:predDERef xmlns:a16="http://schemas.microsoft.com/office/drawing/2014/main" pred="{7BBE3AD8-C175-40DF-87D0-9A85BE3235AB}"/>
            </a:ext>
          </a:extLst>
        </xdr:cNvPr>
        <xdr:cNvPicPr>
          <a:picLocks noChangeAspect="1"/>
        </xdr:cNvPicPr>
      </xdr:nvPicPr>
      <xdr:blipFill>
        <a:blip xmlns:r="http://schemas.openxmlformats.org/officeDocument/2006/relationships" r:embed="rId22"/>
        <a:stretch>
          <a:fillRect/>
        </a:stretch>
      </xdr:blipFill>
      <xdr:spPr>
        <a:xfrm>
          <a:off x="6372225" y="128006475"/>
          <a:ext cx="114300" cy="142875"/>
        </a:xfrm>
        <a:prstGeom prst="rect">
          <a:avLst/>
        </a:prstGeom>
      </xdr:spPr>
    </xdr:pic>
    <xdr:clientData/>
  </xdr:twoCellAnchor>
  <xdr:twoCellAnchor editAs="oneCell">
    <xdr:from>
      <xdr:col>6</xdr:col>
      <xdr:colOff>0</xdr:colOff>
      <xdr:row>491</xdr:row>
      <xdr:rowOff>0</xdr:rowOff>
    </xdr:from>
    <xdr:to>
      <xdr:col>6</xdr:col>
      <xdr:colOff>114300</xdr:colOff>
      <xdr:row>491</xdr:row>
      <xdr:rowOff>135255</xdr:rowOff>
    </xdr:to>
    <xdr:pic>
      <xdr:nvPicPr>
        <xdr:cNvPr id="578" name="Picture 39">
          <a:extLst>
            <a:ext uri="{FF2B5EF4-FFF2-40B4-BE49-F238E27FC236}">
              <a16:creationId xmlns:a16="http://schemas.microsoft.com/office/drawing/2014/main" id="{282142DC-5CF9-4A3E-9F74-4666F15F3755}"/>
            </a:ext>
            <a:ext uri="{147F2762-F138-4A5C-976F-8EAC2B608ADB}">
              <a16:predDERef xmlns:a16="http://schemas.microsoft.com/office/drawing/2014/main" pred="{991AE585-8300-4866-A038-FBA34BF75108}"/>
            </a:ext>
          </a:extLst>
        </xdr:cNvPr>
        <xdr:cNvPicPr>
          <a:picLocks noChangeAspect="1"/>
        </xdr:cNvPicPr>
      </xdr:nvPicPr>
      <xdr:blipFill>
        <a:blip xmlns:r="http://schemas.openxmlformats.org/officeDocument/2006/relationships" r:embed="rId22"/>
        <a:stretch>
          <a:fillRect/>
        </a:stretch>
      </xdr:blipFill>
      <xdr:spPr>
        <a:xfrm>
          <a:off x="6372225" y="128968500"/>
          <a:ext cx="114300" cy="142875"/>
        </a:xfrm>
        <a:prstGeom prst="rect">
          <a:avLst/>
        </a:prstGeom>
      </xdr:spPr>
    </xdr:pic>
    <xdr:clientData/>
  </xdr:twoCellAnchor>
  <xdr:twoCellAnchor editAs="oneCell">
    <xdr:from>
      <xdr:col>6</xdr:col>
      <xdr:colOff>0</xdr:colOff>
      <xdr:row>494</xdr:row>
      <xdr:rowOff>19050</xdr:rowOff>
    </xdr:from>
    <xdr:to>
      <xdr:col>6</xdr:col>
      <xdr:colOff>114300</xdr:colOff>
      <xdr:row>494</xdr:row>
      <xdr:rowOff>171450</xdr:rowOff>
    </xdr:to>
    <xdr:pic>
      <xdr:nvPicPr>
        <xdr:cNvPr id="841" name="Picture 308">
          <a:extLst>
            <a:ext uri="{FF2B5EF4-FFF2-40B4-BE49-F238E27FC236}">
              <a16:creationId xmlns:a16="http://schemas.microsoft.com/office/drawing/2014/main" id="{0FC96D26-3C26-41E3-B185-DB52B27BF64E}"/>
            </a:ext>
            <a:ext uri="{147F2762-F138-4A5C-976F-8EAC2B608ADB}">
              <a16:predDERef xmlns:a16="http://schemas.microsoft.com/office/drawing/2014/main" pred="{282142DC-5CF9-4A3E-9F74-4666F15F3755}"/>
            </a:ext>
          </a:extLst>
        </xdr:cNvPr>
        <xdr:cNvPicPr>
          <a:picLocks noChangeAspect="1"/>
        </xdr:cNvPicPr>
      </xdr:nvPicPr>
      <xdr:blipFill>
        <a:blip xmlns:r="http://schemas.openxmlformats.org/officeDocument/2006/relationships" r:embed="rId22"/>
        <a:stretch>
          <a:fillRect/>
        </a:stretch>
      </xdr:blipFill>
      <xdr:spPr>
        <a:xfrm>
          <a:off x="6372225" y="130159125"/>
          <a:ext cx="114300" cy="142875"/>
        </a:xfrm>
        <a:prstGeom prst="rect">
          <a:avLst/>
        </a:prstGeom>
      </xdr:spPr>
    </xdr:pic>
    <xdr:clientData/>
  </xdr:twoCellAnchor>
  <xdr:twoCellAnchor editAs="oneCell">
    <xdr:from>
      <xdr:col>6</xdr:col>
      <xdr:colOff>0</xdr:colOff>
      <xdr:row>496</xdr:row>
      <xdr:rowOff>0</xdr:rowOff>
    </xdr:from>
    <xdr:to>
      <xdr:col>6</xdr:col>
      <xdr:colOff>114300</xdr:colOff>
      <xdr:row>496</xdr:row>
      <xdr:rowOff>135255</xdr:rowOff>
    </xdr:to>
    <xdr:pic>
      <xdr:nvPicPr>
        <xdr:cNvPr id="582" name="Picture 39">
          <a:extLst>
            <a:ext uri="{FF2B5EF4-FFF2-40B4-BE49-F238E27FC236}">
              <a16:creationId xmlns:a16="http://schemas.microsoft.com/office/drawing/2014/main" id="{197611C4-734D-42AF-85F1-0E8663FB516E}"/>
            </a:ext>
            <a:ext uri="{147F2762-F138-4A5C-976F-8EAC2B608ADB}">
              <a16:predDERef xmlns:a16="http://schemas.microsoft.com/office/drawing/2014/main" pred="{0FC96D26-3C26-41E3-B185-DB52B27BF64E}"/>
            </a:ext>
          </a:extLst>
        </xdr:cNvPr>
        <xdr:cNvPicPr>
          <a:picLocks noChangeAspect="1"/>
        </xdr:cNvPicPr>
      </xdr:nvPicPr>
      <xdr:blipFill>
        <a:blip xmlns:r="http://schemas.openxmlformats.org/officeDocument/2006/relationships" r:embed="rId22"/>
        <a:stretch>
          <a:fillRect/>
        </a:stretch>
      </xdr:blipFill>
      <xdr:spPr>
        <a:xfrm>
          <a:off x="6372225" y="130444875"/>
          <a:ext cx="114300" cy="142875"/>
        </a:xfrm>
        <a:prstGeom prst="rect">
          <a:avLst/>
        </a:prstGeom>
      </xdr:spPr>
    </xdr:pic>
    <xdr:clientData/>
  </xdr:twoCellAnchor>
  <xdr:twoCellAnchor editAs="oneCell">
    <xdr:from>
      <xdr:col>6</xdr:col>
      <xdr:colOff>0</xdr:colOff>
      <xdr:row>498</xdr:row>
      <xdr:rowOff>0</xdr:rowOff>
    </xdr:from>
    <xdr:to>
      <xdr:col>6</xdr:col>
      <xdr:colOff>114300</xdr:colOff>
      <xdr:row>498</xdr:row>
      <xdr:rowOff>131445</xdr:rowOff>
    </xdr:to>
    <xdr:pic>
      <xdr:nvPicPr>
        <xdr:cNvPr id="584" name="Picture 39">
          <a:extLst>
            <a:ext uri="{FF2B5EF4-FFF2-40B4-BE49-F238E27FC236}">
              <a16:creationId xmlns:a16="http://schemas.microsoft.com/office/drawing/2014/main" id="{1388F07D-E29A-4A46-992A-21C7A6F8F505}"/>
            </a:ext>
            <a:ext uri="{147F2762-F138-4A5C-976F-8EAC2B608ADB}">
              <a16:predDERef xmlns:a16="http://schemas.microsoft.com/office/drawing/2014/main" pred="{197611C4-734D-42AF-85F1-0E8663FB516E}"/>
            </a:ext>
          </a:extLst>
        </xdr:cNvPr>
        <xdr:cNvPicPr>
          <a:picLocks noChangeAspect="1"/>
        </xdr:cNvPicPr>
      </xdr:nvPicPr>
      <xdr:blipFill>
        <a:blip xmlns:r="http://schemas.openxmlformats.org/officeDocument/2006/relationships" r:embed="rId22"/>
        <a:stretch>
          <a:fillRect/>
        </a:stretch>
      </xdr:blipFill>
      <xdr:spPr>
        <a:xfrm>
          <a:off x="6372225" y="130797300"/>
          <a:ext cx="114300" cy="142875"/>
        </a:xfrm>
        <a:prstGeom prst="rect">
          <a:avLst/>
        </a:prstGeom>
      </xdr:spPr>
    </xdr:pic>
    <xdr:clientData/>
  </xdr:twoCellAnchor>
  <xdr:twoCellAnchor editAs="oneCell">
    <xdr:from>
      <xdr:col>6</xdr:col>
      <xdr:colOff>0</xdr:colOff>
      <xdr:row>501</xdr:row>
      <xdr:rowOff>0</xdr:rowOff>
    </xdr:from>
    <xdr:to>
      <xdr:col>6</xdr:col>
      <xdr:colOff>114300</xdr:colOff>
      <xdr:row>501</xdr:row>
      <xdr:rowOff>135255</xdr:rowOff>
    </xdr:to>
    <xdr:pic>
      <xdr:nvPicPr>
        <xdr:cNvPr id="586" name="Picture 39">
          <a:extLst>
            <a:ext uri="{FF2B5EF4-FFF2-40B4-BE49-F238E27FC236}">
              <a16:creationId xmlns:a16="http://schemas.microsoft.com/office/drawing/2014/main" id="{85E73A39-8FBA-49E1-B537-73392A3E88F9}"/>
            </a:ext>
            <a:ext uri="{147F2762-F138-4A5C-976F-8EAC2B608ADB}">
              <a16:predDERef xmlns:a16="http://schemas.microsoft.com/office/drawing/2014/main" pred="{1388F07D-E29A-4A46-992A-21C7A6F8F505}"/>
            </a:ext>
          </a:extLst>
        </xdr:cNvPr>
        <xdr:cNvPicPr>
          <a:picLocks noChangeAspect="1"/>
        </xdr:cNvPicPr>
      </xdr:nvPicPr>
      <xdr:blipFill>
        <a:blip xmlns:r="http://schemas.openxmlformats.org/officeDocument/2006/relationships" r:embed="rId22"/>
        <a:stretch>
          <a:fillRect/>
        </a:stretch>
      </xdr:blipFill>
      <xdr:spPr>
        <a:xfrm>
          <a:off x="6372225" y="131425950"/>
          <a:ext cx="114300" cy="142875"/>
        </a:xfrm>
        <a:prstGeom prst="rect">
          <a:avLst/>
        </a:prstGeom>
      </xdr:spPr>
    </xdr:pic>
    <xdr:clientData/>
  </xdr:twoCellAnchor>
  <xdr:twoCellAnchor editAs="oneCell">
    <xdr:from>
      <xdr:col>6</xdr:col>
      <xdr:colOff>0</xdr:colOff>
      <xdr:row>503</xdr:row>
      <xdr:rowOff>0</xdr:rowOff>
    </xdr:from>
    <xdr:to>
      <xdr:col>6</xdr:col>
      <xdr:colOff>114300</xdr:colOff>
      <xdr:row>503</xdr:row>
      <xdr:rowOff>131445</xdr:rowOff>
    </xdr:to>
    <xdr:pic>
      <xdr:nvPicPr>
        <xdr:cNvPr id="588" name="Picture 39">
          <a:extLst>
            <a:ext uri="{FF2B5EF4-FFF2-40B4-BE49-F238E27FC236}">
              <a16:creationId xmlns:a16="http://schemas.microsoft.com/office/drawing/2014/main" id="{CA094341-D1A0-4E3D-9A8A-C97461BB82D1}"/>
            </a:ext>
            <a:ext uri="{147F2762-F138-4A5C-976F-8EAC2B608ADB}">
              <a16:predDERef xmlns:a16="http://schemas.microsoft.com/office/drawing/2014/main" pred="{85E73A39-8FBA-49E1-B537-73392A3E88F9}"/>
            </a:ext>
          </a:extLst>
        </xdr:cNvPr>
        <xdr:cNvPicPr>
          <a:picLocks noChangeAspect="1"/>
        </xdr:cNvPicPr>
      </xdr:nvPicPr>
      <xdr:blipFill>
        <a:blip xmlns:r="http://schemas.openxmlformats.org/officeDocument/2006/relationships" r:embed="rId22"/>
        <a:stretch>
          <a:fillRect/>
        </a:stretch>
      </xdr:blipFill>
      <xdr:spPr>
        <a:xfrm>
          <a:off x="6372225" y="131778375"/>
          <a:ext cx="114300" cy="142875"/>
        </a:xfrm>
        <a:prstGeom prst="rect">
          <a:avLst/>
        </a:prstGeom>
      </xdr:spPr>
    </xdr:pic>
    <xdr:clientData/>
  </xdr:twoCellAnchor>
  <xdr:twoCellAnchor editAs="oneCell">
    <xdr:from>
      <xdr:col>6</xdr:col>
      <xdr:colOff>0</xdr:colOff>
      <xdr:row>505</xdr:row>
      <xdr:rowOff>0</xdr:rowOff>
    </xdr:from>
    <xdr:to>
      <xdr:col>6</xdr:col>
      <xdr:colOff>114300</xdr:colOff>
      <xdr:row>505</xdr:row>
      <xdr:rowOff>135255</xdr:rowOff>
    </xdr:to>
    <xdr:pic>
      <xdr:nvPicPr>
        <xdr:cNvPr id="590" name="Picture 39">
          <a:extLst>
            <a:ext uri="{FF2B5EF4-FFF2-40B4-BE49-F238E27FC236}">
              <a16:creationId xmlns:a16="http://schemas.microsoft.com/office/drawing/2014/main" id="{1D4CAFBE-8F33-44A8-A32A-60AD69E74CDA}"/>
            </a:ext>
            <a:ext uri="{147F2762-F138-4A5C-976F-8EAC2B608ADB}">
              <a16:predDERef xmlns:a16="http://schemas.microsoft.com/office/drawing/2014/main" pred="{CA094341-D1A0-4E3D-9A8A-C97461BB82D1}"/>
            </a:ext>
          </a:extLst>
        </xdr:cNvPr>
        <xdr:cNvPicPr>
          <a:picLocks noChangeAspect="1"/>
        </xdr:cNvPicPr>
      </xdr:nvPicPr>
      <xdr:blipFill>
        <a:blip xmlns:r="http://schemas.openxmlformats.org/officeDocument/2006/relationships" r:embed="rId22"/>
        <a:stretch>
          <a:fillRect/>
        </a:stretch>
      </xdr:blipFill>
      <xdr:spPr>
        <a:xfrm>
          <a:off x="6372225" y="132121275"/>
          <a:ext cx="114300" cy="142875"/>
        </a:xfrm>
        <a:prstGeom prst="rect">
          <a:avLst/>
        </a:prstGeom>
      </xdr:spPr>
    </xdr:pic>
    <xdr:clientData/>
  </xdr:twoCellAnchor>
  <xdr:twoCellAnchor editAs="oneCell">
    <xdr:from>
      <xdr:col>6</xdr:col>
      <xdr:colOff>0</xdr:colOff>
      <xdr:row>514</xdr:row>
      <xdr:rowOff>19050</xdr:rowOff>
    </xdr:from>
    <xdr:to>
      <xdr:col>6</xdr:col>
      <xdr:colOff>114300</xdr:colOff>
      <xdr:row>515</xdr:row>
      <xdr:rowOff>0</xdr:rowOff>
    </xdr:to>
    <xdr:pic>
      <xdr:nvPicPr>
        <xdr:cNvPr id="1090" name="Picture 314">
          <a:extLst>
            <a:ext uri="{FF2B5EF4-FFF2-40B4-BE49-F238E27FC236}">
              <a16:creationId xmlns:a16="http://schemas.microsoft.com/office/drawing/2014/main" id="{3471AD81-866C-456B-B69B-629A74DE3ECF}"/>
            </a:ext>
            <a:ext uri="{147F2762-F138-4A5C-976F-8EAC2B608ADB}">
              <a16:predDERef xmlns:a16="http://schemas.microsoft.com/office/drawing/2014/main" pred="{1D4CAFBE-8F33-44A8-A32A-60AD69E74CDA}"/>
            </a:ext>
          </a:extLst>
        </xdr:cNvPr>
        <xdr:cNvPicPr>
          <a:picLocks noChangeAspect="1"/>
        </xdr:cNvPicPr>
      </xdr:nvPicPr>
      <xdr:blipFill>
        <a:blip xmlns:r="http://schemas.openxmlformats.org/officeDocument/2006/relationships" r:embed="rId22"/>
        <a:stretch>
          <a:fillRect/>
        </a:stretch>
      </xdr:blipFill>
      <xdr:spPr>
        <a:xfrm>
          <a:off x="6372225" y="134673975"/>
          <a:ext cx="114300" cy="142875"/>
        </a:xfrm>
        <a:prstGeom prst="rect">
          <a:avLst/>
        </a:prstGeom>
      </xdr:spPr>
    </xdr:pic>
    <xdr:clientData/>
  </xdr:twoCellAnchor>
  <xdr:twoCellAnchor editAs="oneCell">
    <xdr:from>
      <xdr:col>6</xdr:col>
      <xdr:colOff>0</xdr:colOff>
      <xdr:row>516</xdr:row>
      <xdr:rowOff>0</xdr:rowOff>
    </xdr:from>
    <xdr:to>
      <xdr:col>6</xdr:col>
      <xdr:colOff>114300</xdr:colOff>
      <xdr:row>516</xdr:row>
      <xdr:rowOff>135255</xdr:rowOff>
    </xdr:to>
    <xdr:pic>
      <xdr:nvPicPr>
        <xdr:cNvPr id="594" name="Picture 39">
          <a:extLst>
            <a:ext uri="{FF2B5EF4-FFF2-40B4-BE49-F238E27FC236}">
              <a16:creationId xmlns:a16="http://schemas.microsoft.com/office/drawing/2014/main" id="{DE7A6469-84AA-430E-8EF7-4AC093E9D035}"/>
            </a:ext>
            <a:ext uri="{147F2762-F138-4A5C-976F-8EAC2B608ADB}">
              <a16:predDERef xmlns:a16="http://schemas.microsoft.com/office/drawing/2014/main" pred="{3471AD81-866C-456B-B69B-629A74DE3ECF}"/>
            </a:ext>
          </a:extLst>
        </xdr:cNvPr>
        <xdr:cNvPicPr>
          <a:picLocks noChangeAspect="1"/>
        </xdr:cNvPicPr>
      </xdr:nvPicPr>
      <xdr:blipFill>
        <a:blip xmlns:r="http://schemas.openxmlformats.org/officeDocument/2006/relationships" r:embed="rId22"/>
        <a:stretch>
          <a:fillRect/>
        </a:stretch>
      </xdr:blipFill>
      <xdr:spPr>
        <a:xfrm>
          <a:off x="6372225" y="134550150"/>
          <a:ext cx="114300" cy="142875"/>
        </a:xfrm>
        <a:prstGeom prst="rect">
          <a:avLst/>
        </a:prstGeom>
      </xdr:spPr>
    </xdr:pic>
    <xdr:clientData/>
  </xdr:twoCellAnchor>
  <xdr:twoCellAnchor editAs="oneCell">
    <xdr:from>
      <xdr:col>6</xdr:col>
      <xdr:colOff>0</xdr:colOff>
      <xdr:row>520</xdr:row>
      <xdr:rowOff>0</xdr:rowOff>
    </xdr:from>
    <xdr:to>
      <xdr:col>6</xdr:col>
      <xdr:colOff>114300</xdr:colOff>
      <xdr:row>520</xdr:row>
      <xdr:rowOff>131445</xdr:rowOff>
    </xdr:to>
    <xdr:pic>
      <xdr:nvPicPr>
        <xdr:cNvPr id="596" name="Picture 39">
          <a:extLst>
            <a:ext uri="{FF2B5EF4-FFF2-40B4-BE49-F238E27FC236}">
              <a16:creationId xmlns:a16="http://schemas.microsoft.com/office/drawing/2014/main" id="{CF41194E-F019-43F6-B7E7-90A75EDDDB7A}"/>
            </a:ext>
            <a:ext uri="{147F2762-F138-4A5C-976F-8EAC2B608ADB}">
              <a16:predDERef xmlns:a16="http://schemas.microsoft.com/office/drawing/2014/main" pred="{DE7A6469-84AA-430E-8EF7-4AC093E9D035}"/>
            </a:ext>
          </a:extLst>
        </xdr:cNvPr>
        <xdr:cNvPicPr>
          <a:picLocks noChangeAspect="1"/>
        </xdr:cNvPicPr>
      </xdr:nvPicPr>
      <xdr:blipFill>
        <a:blip xmlns:r="http://schemas.openxmlformats.org/officeDocument/2006/relationships" r:embed="rId22"/>
        <a:stretch>
          <a:fillRect/>
        </a:stretch>
      </xdr:blipFill>
      <xdr:spPr>
        <a:xfrm>
          <a:off x="6372225" y="135378825"/>
          <a:ext cx="114300" cy="142875"/>
        </a:xfrm>
        <a:prstGeom prst="rect">
          <a:avLst/>
        </a:prstGeom>
      </xdr:spPr>
    </xdr:pic>
    <xdr:clientData/>
  </xdr:twoCellAnchor>
  <xdr:twoCellAnchor editAs="oneCell">
    <xdr:from>
      <xdr:col>6</xdr:col>
      <xdr:colOff>0</xdr:colOff>
      <xdr:row>522</xdr:row>
      <xdr:rowOff>19050</xdr:rowOff>
    </xdr:from>
    <xdr:to>
      <xdr:col>6</xdr:col>
      <xdr:colOff>114300</xdr:colOff>
      <xdr:row>522</xdr:row>
      <xdr:rowOff>161290</xdr:rowOff>
    </xdr:to>
    <xdr:pic>
      <xdr:nvPicPr>
        <xdr:cNvPr id="1091" name="Picture 317">
          <a:extLst>
            <a:ext uri="{FF2B5EF4-FFF2-40B4-BE49-F238E27FC236}">
              <a16:creationId xmlns:a16="http://schemas.microsoft.com/office/drawing/2014/main" id="{BC294B6E-B269-42E3-9C17-410B5F771419}"/>
            </a:ext>
            <a:ext uri="{147F2762-F138-4A5C-976F-8EAC2B608ADB}">
              <a16:predDERef xmlns:a16="http://schemas.microsoft.com/office/drawing/2014/main" pred="{CF41194E-F019-43F6-B7E7-90A75EDDDB7A}"/>
            </a:ext>
          </a:extLst>
        </xdr:cNvPr>
        <xdr:cNvPicPr>
          <a:picLocks noChangeAspect="1"/>
        </xdr:cNvPicPr>
      </xdr:nvPicPr>
      <xdr:blipFill>
        <a:blip xmlns:r="http://schemas.openxmlformats.org/officeDocument/2006/relationships" r:embed="rId22"/>
        <a:stretch>
          <a:fillRect/>
        </a:stretch>
      </xdr:blipFill>
      <xdr:spPr>
        <a:xfrm>
          <a:off x="6372225" y="136188450"/>
          <a:ext cx="114300" cy="142875"/>
        </a:xfrm>
        <a:prstGeom prst="rect">
          <a:avLst/>
        </a:prstGeom>
      </xdr:spPr>
    </xdr:pic>
    <xdr:clientData/>
  </xdr:twoCellAnchor>
  <xdr:twoCellAnchor editAs="oneCell">
    <xdr:from>
      <xdr:col>6</xdr:col>
      <xdr:colOff>0</xdr:colOff>
      <xdr:row>525</xdr:row>
      <xdr:rowOff>19050</xdr:rowOff>
    </xdr:from>
    <xdr:to>
      <xdr:col>6</xdr:col>
      <xdr:colOff>114300</xdr:colOff>
      <xdr:row>525</xdr:row>
      <xdr:rowOff>161290</xdr:rowOff>
    </xdr:to>
    <xdr:pic>
      <xdr:nvPicPr>
        <xdr:cNvPr id="1004" name="Picture 318">
          <a:extLst>
            <a:ext uri="{FF2B5EF4-FFF2-40B4-BE49-F238E27FC236}">
              <a16:creationId xmlns:a16="http://schemas.microsoft.com/office/drawing/2014/main" id="{510792E4-D58A-4C1B-BFE1-BA2C8F718B22}"/>
            </a:ext>
            <a:ext uri="{147F2762-F138-4A5C-976F-8EAC2B608ADB}">
              <a16:predDERef xmlns:a16="http://schemas.microsoft.com/office/drawing/2014/main" pred="{BC294B6E-B269-42E3-9C17-410B5F771419}"/>
            </a:ext>
          </a:extLst>
        </xdr:cNvPr>
        <xdr:cNvPicPr>
          <a:picLocks noChangeAspect="1"/>
        </xdr:cNvPicPr>
      </xdr:nvPicPr>
      <xdr:blipFill>
        <a:blip xmlns:r="http://schemas.openxmlformats.org/officeDocument/2006/relationships" r:embed="rId22"/>
        <a:stretch>
          <a:fillRect/>
        </a:stretch>
      </xdr:blipFill>
      <xdr:spPr>
        <a:xfrm>
          <a:off x="6372225" y="136779000"/>
          <a:ext cx="114300" cy="142875"/>
        </a:xfrm>
        <a:prstGeom prst="rect">
          <a:avLst/>
        </a:prstGeom>
      </xdr:spPr>
    </xdr:pic>
    <xdr:clientData/>
  </xdr:twoCellAnchor>
  <xdr:twoCellAnchor editAs="oneCell">
    <xdr:from>
      <xdr:col>6</xdr:col>
      <xdr:colOff>0</xdr:colOff>
      <xdr:row>530</xdr:row>
      <xdr:rowOff>19050</xdr:rowOff>
    </xdr:from>
    <xdr:to>
      <xdr:col>6</xdr:col>
      <xdr:colOff>114300</xdr:colOff>
      <xdr:row>530</xdr:row>
      <xdr:rowOff>171450</xdr:rowOff>
    </xdr:to>
    <xdr:pic>
      <xdr:nvPicPr>
        <xdr:cNvPr id="1092" name="Picture 319">
          <a:extLst>
            <a:ext uri="{FF2B5EF4-FFF2-40B4-BE49-F238E27FC236}">
              <a16:creationId xmlns:a16="http://schemas.microsoft.com/office/drawing/2014/main" id="{6E18EA4D-16B9-4354-98F4-0779056452F0}"/>
            </a:ext>
            <a:ext uri="{147F2762-F138-4A5C-976F-8EAC2B608ADB}">
              <a16:predDERef xmlns:a16="http://schemas.microsoft.com/office/drawing/2014/main" pred="{510792E4-D58A-4C1B-BFE1-BA2C8F718B22}"/>
            </a:ext>
          </a:extLst>
        </xdr:cNvPr>
        <xdr:cNvPicPr>
          <a:picLocks noChangeAspect="1"/>
        </xdr:cNvPicPr>
      </xdr:nvPicPr>
      <xdr:blipFill>
        <a:blip xmlns:r="http://schemas.openxmlformats.org/officeDocument/2006/relationships" r:embed="rId22"/>
        <a:stretch>
          <a:fillRect/>
        </a:stretch>
      </xdr:blipFill>
      <xdr:spPr>
        <a:xfrm>
          <a:off x="6372225" y="137798175"/>
          <a:ext cx="114300" cy="142875"/>
        </a:xfrm>
        <a:prstGeom prst="rect">
          <a:avLst/>
        </a:prstGeom>
      </xdr:spPr>
    </xdr:pic>
    <xdr:clientData/>
  </xdr:twoCellAnchor>
  <xdr:twoCellAnchor editAs="oneCell">
    <xdr:from>
      <xdr:col>6</xdr:col>
      <xdr:colOff>0</xdr:colOff>
      <xdr:row>532</xdr:row>
      <xdr:rowOff>0</xdr:rowOff>
    </xdr:from>
    <xdr:to>
      <xdr:col>6</xdr:col>
      <xdr:colOff>114300</xdr:colOff>
      <xdr:row>532</xdr:row>
      <xdr:rowOff>135255</xdr:rowOff>
    </xdr:to>
    <xdr:pic>
      <xdr:nvPicPr>
        <xdr:cNvPr id="604" name="Picture 39">
          <a:extLst>
            <a:ext uri="{FF2B5EF4-FFF2-40B4-BE49-F238E27FC236}">
              <a16:creationId xmlns:a16="http://schemas.microsoft.com/office/drawing/2014/main" id="{71F3B672-5449-4CA9-89CF-22F8C9C6C3C1}"/>
            </a:ext>
            <a:ext uri="{147F2762-F138-4A5C-976F-8EAC2B608ADB}">
              <a16:predDERef xmlns:a16="http://schemas.microsoft.com/office/drawing/2014/main" pred="{6E18EA4D-16B9-4354-98F4-0779056452F0}"/>
            </a:ext>
          </a:extLst>
        </xdr:cNvPr>
        <xdr:cNvPicPr>
          <a:picLocks noChangeAspect="1"/>
        </xdr:cNvPicPr>
      </xdr:nvPicPr>
      <xdr:blipFill>
        <a:blip xmlns:r="http://schemas.openxmlformats.org/officeDocument/2006/relationships" r:embed="rId22"/>
        <a:stretch>
          <a:fillRect/>
        </a:stretch>
      </xdr:blipFill>
      <xdr:spPr>
        <a:xfrm>
          <a:off x="6372225" y="137683875"/>
          <a:ext cx="114300" cy="142875"/>
        </a:xfrm>
        <a:prstGeom prst="rect">
          <a:avLst/>
        </a:prstGeom>
      </xdr:spPr>
    </xdr:pic>
    <xdr:clientData/>
  </xdr:twoCellAnchor>
  <xdr:twoCellAnchor editAs="oneCell">
    <xdr:from>
      <xdr:col>6</xdr:col>
      <xdr:colOff>0</xdr:colOff>
      <xdr:row>537</xdr:row>
      <xdr:rowOff>19050</xdr:rowOff>
    </xdr:from>
    <xdr:to>
      <xdr:col>6</xdr:col>
      <xdr:colOff>114300</xdr:colOff>
      <xdr:row>537</xdr:row>
      <xdr:rowOff>161290</xdr:rowOff>
    </xdr:to>
    <xdr:pic>
      <xdr:nvPicPr>
        <xdr:cNvPr id="1093" name="Picture 321">
          <a:extLst>
            <a:ext uri="{FF2B5EF4-FFF2-40B4-BE49-F238E27FC236}">
              <a16:creationId xmlns:a16="http://schemas.microsoft.com/office/drawing/2014/main" id="{3E9FF777-ED63-497D-B6AD-E266BF2D7B25}"/>
            </a:ext>
            <a:ext uri="{147F2762-F138-4A5C-976F-8EAC2B608ADB}">
              <a16:predDERef xmlns:a16="http://schemas.microsoft.com/office/drawing/2014/main" pred="{71F3B672-5449-4CA9-89CF-22F8C9C6C3C1}"/>
            </a:ext>
          </a:extLst>
        </xdr:cNvPr>
        <xdr:cNvPicPr>
          <a:picLocks noChangeAspect="1"/>
        </xdr:cNvPicPr>
      </xdr:nvPicPr>
      <xdr:blipFill>
        <a:blip xmlns:r="http://schemas.openxmlformats.org/officeDocument/2006/relationships" r:embed="rId22"/>
        <a:stretch>
          <a:fillRect/>
        </a:stretch>
      </xdr:blipFill>
      <xdr:spPr>
        <a:xfrm>
          <a:off x="6372225" y="139388850"/>
          <a:ext cx="114300" cy="142875"/>
        </a:xfrm>
        <a:prstGeom prst="rect">
          <a:avLst/>
        </a:prstGeom>
      </xdr:spPr>
    </xdr:pic>
    <xdr:clientData/>
  </xdr:twoCellAnchor>
  <xdr:twoCellAnchor editAs="oneCell">
    <xdr:from>
      <xdr:col>6</xdr:col>
      <xdr:colOff>0</xdr:colOff>
      <xdr:row>539</xdr:row>
      <xdr:rowOff>0</xdr:rowOff>
    </xdr:from>
    <xdr:to>
      <xdr:col>6</xdr:col>
      <xdr:colOff>114300</xdr:colOff>
      <xdr:row>539</xdr:row>
      <xdr:rowOff>135255</xdr:rowOff>
    </xdr:to>
    <xdr:pic>
      <xdr:nvPicPr>
        <xdr:cNvPr id="608" name="Picture 39">
          <a:extLst>
            <a:ext uri="{FF2B5EF4-FFF2-40B4-BE49-F238E27FC236}">
              <a16:creationId xmlns:a16="http://schemas.microsoft.com/office/drawing/2014/main" id="{D3EE3492-78DB-4FD4-8287-7FCD27942812}"/>
            </a:ext>
            <a:ext uri="{147F2762-F138-4A5C-976F-8EAC2B608ADB}">
              <a16:predDERef xmlns:a16="http://schemas.microsoft.com/office/drawing/2014/main" pred="{3E9FF777-ED63-497D-B6AD-E266BF2D7B25}"/>
            </a:ext>
          </a:extLst>
        </xdr:cNvPr>
        <xdr:cNvPicPr>
          <a:picLocks noChangeAspect="1"/>
        </xdr:cNvPicPr>
      </xdr:nvPicPr>
      <xdr:blipFill>
        <a:blip xmlns:r="http://schemas.openxmlformats.org/officeDocument/2006/relationships" r:embed="rId22"/>
        <a:stretch>
          <a:fillRect/>
        </a:stretch>
      </xdr:blipFill>
      <xdr:spPr>
        <a:xfrm>
          <a:off x="6372225" y="139274550"/>
          <a:ext cx="114300" cy="142875"/>
        </a:xfrm>
        <a:prstGeom prst="rect">
          <a:avLst/>
        </a:prstGeom>
      </xdr:spPr>
    </xdr:pic>
    <xdr:clientData/>
  </xdr:twoCellAnchor>
  <xdr:twoCellAnchor editAs="oneCell">
    <xdr:from>
      <xdr:col>6</xdr:col>
      <xdr:colOff>0</xdr:colOff>
      <xdr:row>546</xdr:row>
      <xdr:rowOff>19050</xdr:rowOff>
    </xdr:from>
    <xdr:to>
      <xdr:col>6</xdr:col>
      <xdr:colOff>114300</xdr:colOff>
      <xdr:row>546</xdr:row>
      <xdr:rowOff>161290</xdr:rowOff>
    </xdr:to>
    <xdr:pic>
      <xdr:nvPicPr>
        <xdr:cNvPr id="1014" name="Picture 323">
          <a:extLst>
            <a:ext uri="{FF2B5EF4-FFF2-40B4-BE49-F238E27FC236}">
              <a16:creationId xmlns:a16="http://schemas.microsoft.com/office/drawing/2014/main" id="{3D917F9D-E8B0-46FA-97CC-2726F4BDC155}"/>
            </a:ext>
            <a:ext uri="{147F2762-F138-4A5C-976F-8EAC2B608ADB}">
              <a16:predDERef xmlns:a16="http://schemas.microsoft.com/office/drawing/2014/main" pred="{D3EE3492-78DB-4FD4-8287-7FCD27942812}"/>
            </a:ext>
          </a:extLst>
        </xdr:cNvPr>
        <xdr:cNvPicPr>
          <a:picLocks noChangeAspect="1"/>
        </xdr:cNvPicPr>
      </xdr:nvPicPr>
      <xdr:blipFill>
        <a:blip xmlns:r="http://schemas.openxmlformats.org/officeDocument/2006/relationships" r:embed="rId22"/>
        <a:stretch>
          <a:fillRect/>
        </a:stretch>
      </xdr:blipFill>
      <xdr:spPr>
        <a:xfrm>
          <a:off x="6372225" y="141284325"/>
          <a:ext cx="114300" cy="142875"/>
        </a:xfrm>
        <a:prstGeom prst="rect">
          <a:avLst/>
        </a:prstGeom>
      </xdr:spPr>
    </xdr:pic>
    <xdr:clientData/>
  </xdr:twoCellAnchor>
  <xdr:twoCellAnchor editAs="oneCell">
    <xdr:from>
      <xdr:col>6</xdr:col>
      <xdr:colOff>0</xdr:colOff>
      <xdr:row>548</xdr:row>
      <xdr:rowOff>19050</xdr:rowOff>
    </xdr:from>
    <xdr:to>
      <xdr:col>6</xdr:col>
      <xdr:colOff>114300</xdr:colOff>
      <xdr:row>548</xdr:row>
      <xdr:rowOff>158750</xdr:rowOff>
    </xdr:to>
    <xdr:pic>
      <xdr:nvPicPr>
        <xdr:cNvPr id="1015" name="Picture 324">
          <a:extLst>
            <a:ext uri="{FF2B5EF4-FFF2-40B4-BE49-F238E27FC236}">
              <a16:creationId xmlns:a16="http://schemas.microsoft.com/office/drawing/2014/main" id="{D3079AEE-3514-436B-AB58-9A5B12F57E91}"/>
            </a:ext>
            <a:ext uri="{147F2762-F138-4A5C-976F-8EAC2B608ADB}">
              <a16:predDERef xmlns:a16="http://schemas.microsoft.com/office/drawing/2014/main" pred="{3D917F9D-E8B0-46FA-97CC-2726F4BDC155}"/>
            </a:ext>
          </a:extLst>
        </xdr:cNvPr>
        <xdr:cNvPicPr>
          <a:picLocks noChangeAspect="1"/>
        </xdr:cNvPicPr>
      </xdr:nvPicPr>
      <xdr:blipFill>
        <a:blip xmlns:r="http://schemas.openxmlformats.org/officeDocument/2006/relationships" r:embed="rId22"/>
        <a:stretch>
          <a:fillRect/>
        </a:stretch>
      </xdr:blipFill>
      <xdr:spPr>
        <a:xfrm>
          <a:off x="6372225" y="141646275"/>
          <a:ext cx="114300" cy="142875"/>
        </a:xfrm>
        <a:prstGeom prst="rect">
          <a:avLst/>
        </a:prstGeom>
      </xdr:spPr>
    </xdr:pic>
    <xdr:clientData/>
  </xdr:twoCellAnchor>
  <xdr:twoCellAnchor editAs="oneCell">
    <xdr:from>
      <xdr:col>6</xdr:col>
      <xdr:colOff>0</xdr:colOff>
      <xdr:row>551</xdr:row>
      <xdr:rowOff>19050</xdr:rowOff>
    </xdr:from>
    <xdr:to>
      <xdr:col>6</xdr:col>
      <xdr:colOff>114300</xdr:colOff>
      <xdr:row>551</xdr:row>
      <xdr:rowOff>158750</xdr:rowOff>
    </xdr:to>
    <xdr:pic>
      <xdr:nvPicPr>
        <xdr:cNvPr id="1016" name="Picture 325">
          <a:extLst>
            <a:ext uri="{FF2B5EF4-FFF2-40B4-BE49-F238E27FC236}">
              <a16:creationId xmlns:a16="http://schemas.microsoft.com/office/drawing/2014/main" id="{DC387FBF-9CC0-4C60-8164-36F7DC2F2086}"/>
            </a:ext>
            <a:ext uri="{147F2762-F138-4A5C-976F-8EAC2B608ADB}">
              <a16:predDERef xmlns:a16="http://schemas.microsoft.com/office/drawing/2014/main" pred="{D3079AEE-3514-436B-AB58-9A5B12F57E91}"/>
            </a:ext>
          </a:extLst>
        </xdr:cNvPr>
        <xdr:cNvPicPr>
          <a:picLocks noChangeAspect="1"/>
        </xdr:cNvPicPr>
      </xdr:nvPicPr>
      <xdr:blipFill>
        <a:blip xmlns:r="http://schemas.openxmlformats.org/officeDocument/2006/relationships" r:embed="rId22"/>
        <a:stretch>
          <a:fillRect/>
        </a:stretch>
      </xdr:blipFill>
      <xdr:spPr>
        <a:xfrm>
          <a:off x="6372225" y="142274925"/>
          <a:ext cx="114300" cy="142875"/>
        </a:xfrm>
        <a:prstGeom prst="rect">
          <a:avLst/>
        </a:prstGeom>
      </xdr:spPr>
    </xdr:pic>
    <xdr:clientData/>
  </xdr:twoCellAnchor>
  <xdr:twoCellAnchor editAs="oneCell">
    <xdr:from>
      <xdr:col>6</xdr:col>
      <xdr:colOff>0</xdr:colOff>
      <xdr:row>554</xdr:row>
      <xdr:rowOff>19050</xdr:rowOff>
    </xdr:from>
    <xdr:to>
      <xdr:col>6</xdr:col>
      <xdr:colOff>114300</xdr:colOff>
      <xdr:row>554</xdr:row>
      <xdr:rowOff>171450</xdr:rowOff>
    </xdr:to>
    <xdr:pic>
      <xdr:nvPicPr>
        <xdr:cNvPr id="1017" name="Picture 326">
          <a:extLst>
            <a:ext uri="{FF2B5EF4-FFF2-40B4-BE49-F238E27FC236}">
              <a16:creationId xmlns:a16="http://schemas.microsoft.com/office/drawing/2014/main" id="{DCB452A6-8715-4605-8924-63566AF20BED}"/>
            </a:ext>
            <a:ext uri="{147F2762-F138-4A5C-976F-8EAC2B608ADB}">
              <a16:predDERef xmlns:a16="http://schemas.microsoft.com/office/drawing/2014/main" pred="{DC387FBF-9CC0-4C60-8164-36F7DC2F2086}"/>
            </a:ext>
          </a:extLst>
        </xdr:cNvPr>
        <xdr:cNvPicPr>
          <a:picLocks noChangeAspect="1"/>
        </xdr:cNvPicPr>
      </xdr:nvPicPr>
      <xdr:blipFill>
        <a:blip xmlns:r="http://schemas.openxmlformats.org/officeDocument/2006/relationships" r:embed="rId22"/>
        <a:stretch>
          <a:fillRect/>
        </a:stretch>
      </xdr:blipFill>
      <xdr:spPr>
        <a:xfrm>
          <a:off x="6372225" y="142903575"/>
          <a:ext cx="114300" cy="142875"/>
        </a:xfrm>
        <a:prstGeom prst="rect">
          <a:avLst/>
        </a:prstGeom>
      </xdr:spPr>
    </xdr:pic>
    <xdr:clientData/>
  </xdr:twoCellAnchor>
  <xdr:twoCellAnchor editAs="oneCell">
    <xdr:from>
      <xdr:col>6</xdr:col>
      <xdr:colOff>0</xdr:colOff>
      <xdr:row>558</xdr:row>
      <xdr:rowOff>9525</xdr:rowOff>
    </xdr:from>
    <xdr:to>
      <xdr:col>6</xdr:col>
      <xdr:colOff>114300</xdr:colOff>
      <xdr:row>558</xdr:row>
      <xdr:rowOff>154305</xdr:rowOff>
    </xdr:to>
    <xdr:pic>
      <xdr:nvPicPr>
        <xdr:cNvPr id="1094" name="Picture 327">
          <a:extLst>
            <a:ext uri="{FF2B5EF4-FFF2-40B4-BE49-F238E27FC236}">
              <a16:creationId xmlns:a16="http://schemas.microsoft.com/office/drawing/2014/main" id="{C18540B4-8A63-40E6-85EF-4074AC60D816}"/>
            </a:ext>
            <a:ext uri="{147F2762-F138-4A5C-976F-8EAC2B608ADB}">
              <a16:predDERef xmlns:a16="http://schemas.microsoft.com/office/drawing/2014/main" pred="{DCB452A6-8715-4605-8924-63566AF20BED}"/>
            </a:ext>
          </a:extLst>
        </xdr:cNvPr>
        <xdr:cNvPicPr>
          <a:picLocks noChangeAspect="1"/>
        </xdr:cNvPicPr>
      </xdr:nvPicPr>
      <xdr:blipFill>
        <a:blip xmlns:r="http://schemas.openxmlformats.org/officeDocument/2006/relationships" r:embed="rId22"/>
        <a:stretch>
          <a:fillRect/>
        </a:stretch>
      </xdr:blipFill>
      <xdr:spPr>
        <a:xfrm>
          <a:off x="6372225" y="143751300"/>
          <a:ext cx="114300" cy="142875"/>
        </a:xfrm>
        <a:prstGeom prst="rect">
          <a:avLst/>
        </a:prstGeom>
      </xdr:spPr>
    </xdr:pic>
    <xdr:clientData/>
  </xdr:twoCellAnchor>
  <xdr:twoCellAnchor editAs="oneCell">
    <xdr:from>
      <xdr:col>6</xdr:col>
      <xdr:colOff>0</xdr:colOff>
      <xdr:row>560</xdr:row>
      <xdr:rowOff>0</xdr:rowOff>
    </xdr:from>
    <xdr:to>
      <xdr:col>6</xdr:col>
      <xdr:colOff>114300</xdr:colOff>
      <xdr:row>560</xdr:row>
      <xdr:rowOff>131445</xdr:rowOff>
    </xdr:to>
    <xdr:pic>
      <xdr:nvPicPr>
        <xdr:cNvPr id="620" name="Picture 39">
          <a:extLst>
            <a:ext uri="{FF2B5EF4-FFF2-40B4-BE49-F238E27FC236}">
              <a16:creationId xmlns:a16="http://schemas.microsoft.com/office/drawing/2014/main" id="{412FB3DD-65FF-436B-BD6E-72485C5C4DDF}"/>
            </a:ext>
            <a:ext uri="{147F2762-F138-4A5C-976F-8EAC2B608ADB}">
              <a16:predDERef xmlns:a16="http://schemas.microsoft.com/office/drawing/2014/main" pred="{C18540B4-8A63-40E6-85EF-4074AC60D816}"/>
            </a:ext>
          </a:extLst>
        </xdr:cNvPr>
        <xdr:cNvPicPr>
          <a:picLocks noChangeAspect="1"/>
        </xdr:cNvPicPr>
      </xdr:nvPicPr>
      <xdr:blipFill>
        <a:blip xmlns:r="http://schemas.openxmlformats.org/officeDocument/2006/relationships" r:embed="rId22"/>
        <a:stretch>
          <a:fillRect/>
        </a:stretch>
      </xdr:blipFill>
      <xdr:spPr>
        <a:xfrm>
          <a:off x="6372225" y="143646525"/>
          <a:ext cx="114300" cy="142875"/>
        </a:xfrm>
        <a:prstGeom prst="rect">
          <a:avLst/>
        </a:prstGeom>
      </xdr:spPr>
    </xdr:pic>
    <xdr:clientData/>
  </xdr:twoCellAnchor>
  <xdr:twoCellAnchor editAs="oneCell">
    <xdr:from>
      <xdr:col>6</xdr:col>
      <xdr:colOff>0</xdr:colOff>
      <xdr:row>562</xdr:row>
      <xdr:rowOff>0</xdr:rowOff>
    </xdr:from>
    <xdr:to>
      <xdr:col>6</xdr:col>
      <xdr:colOff>114300</xdr:colOff>
      <xdr:row>562</xdr:row>
      <xdr:rowOff>135255</xdr:rowOff>
    </xdr:to>
    <xdr:pic>
      <xdr:nvPicPr>
        <xdr:cNvPr id="622" name="Picture 39">
          <a:extLst>
            <a:ext uri="{FF2B5EF4-FFF2-40B4-BE49-F238E27FC236}">
              <a16:creationId xmlns:a16="http://schemas.microsoft.com/office/drawing/2014/main" id="{5DF6AB3E-6444-4B78-B5C2-72D074D03DC0}"/>
            </a:ext>
            <a:ext uri="{147F2762-F138-4A5C-976F-8EAC2B608ADB}">
              <a16:predDERef xmlns:a16="http://schemas.microsoft.com/office/drawing/2014/main" pred="{412FB3DD-65FF-436B-BD6E-72485C5C4DDF}"/>
            </a:ext>
          </a:extLst>
        </xdr:cNvPr>
        <xdr:cNvPicPr>
          <a:picLocks noChangeAspect="1"/>
        </xdr:cNvPicPr>
      </xdr:nvPicPr>
      <xdr:blipFill>
        <a:blip xmlns:r="http://schemas.openxmlformats.org/officeDocument/2006/relationships" r:embed="rId22"/>
        <a:stretch>
          <a:fillRect/>
        </a:stretch>
      </xdr:blipFill>
      <xdr:spPr>
        <a:xfrm>
          <a:off x="6372225" y="144027525"/>
          <a:ext cx="114300" cy="142875"/>
        </a:xfrm>
        <a:prstGeom prst="rect">
          <a:avLst/>
        </a:prstGeom>
      </xdr:spPr>
    </xdr:pic>
    <xdr:clientData/>
  </xdr:twoCellAnchor>
  <xdr:twoCellAnchor editAs="oneCell">
    <xdr:from>
      <xdr:col>6</xdr:col>
      <xdr:colOff>0</xdr:colOff>
      <xdr:row>567</xdr:row>
      <xdr:rowOff>9525</xdr:rowOff>
    </xdr:from>
    <xdr:to>
      <xdr:col>6</xdr:col>
      <xdr:colOff>114300</xdr:colOff>
      <xdr:row>567</xdr:row>
      <xdr:rowOff>154305</xdr:rowOff>
    </xdr:to>
    <xdr:pic>
      <xdr:nvPicPr>
        <xdr:cNvPr id="1095" name="Picture 330">
          <a:extLst>
            <a:ext uri="{FF2B5EF4-FFF2-40B4-BE49-F238E27FC236}">
              <a16:creationId xmlns:a16="http://schemas.microsoft.com/office/drawing/2014/main" id="{11A408E4-DA25-4C2A-91C6-8483642D92B3}"/>
            </a:ext>
            <a:ext uri="{147F2762-F138-4A5C-976F-8EAC2B608ADB}">
              <a16:predDERef xmlns:a16="http://schemas.microsoft.com/office/drawing/2014/main" pred="{5DF6AB3E-6444-4B78-B5C2-72D074D03DC0}"/>
            </a:ext>
          </a:extLst>
        </xdr:cNvPr>
        <xdr:cNvPicPr>
          <a:picLocks noChangeAspect="1"/>
        </xdr:cNvPicPr>
      </xdr:nvPicPr>
      <xdr:blipFill>
        <a:blip xmlns:r="http://schemas.openxmlformats.org/officeDocument/2006/relationships" r:embed="rId22"/>
        <a:stretch>
          <a:fillRect/>
        </a:stretch>
      </xdr:blipFill>
      <xdr:spPr>
        <a:xfrm>
          <a:off x="6372225" y="145561050"/>
          <a:ext cx="114300" cy="142875"/>
        </a:xfrm>
        <a:prstGeom prst="rect">
          <a:avLst/>
        </a:prstGeom>
      </xdr:spPr>
    </xdr:pic>
    <xdr:clientData/>
  </xdr:twoCellAnchor>
  <xdr:twoCellAnchor editAs="oneCell">
    <xdr:from>
      <xdr:col>6</xdr:col>
      <xdr:colOff>0</xdr:colOff>
      <xdr:row>571</xdr:row>
      <xdr:rowOff>9525</xdr:rowOff>
    </xdr:from>
    <xdr:to>
      <xdr:col>6</xdr:col>
      <xdr:colOff>114300</xdr:colOff>
      <xdr:row>571</xdr:row>
      <xdr:rowOff>154305</xdr:rowOff>
    </xdr:to>
    <xdr:pic>
      <xdr:nvPicPr>
        <xdr:cNvPr id="1096" name="Picture 331">
          <a:extLst>
            <a:ext uri="{FF2B5EF4-FFF2-40B4-BE49-F238E27FC236}">
              <a16:creationId xmlns:a16="http://schemas.microsoft.com/office/drawing/2014/main" id="{C7C06BAF-D573-4113-BC1B-F0F97D4E309F}"/>
            </a:ext>
            <a:ext uri="{147F2762-F138-4A5C-976F-8EAC2B608ADB}">
              <a16:predDERef xmlns:a16="http://schemas.microsoft.com/office/drawing/2014/main" pred="{11A408E4-DA25-4C2A-91C6-8483642D92B3}"/>
            </a:ext>
          </a:extLst>
        </xdr:cNvPr>
        <xdr:cNvPicPr>
          <a:picLocks noChangeAspect="1"/>
        </xdr:cNvPicPr>
      </xdr:nvPicPr>
      <xdr:blipFill>
        <a:blip xmlns:r="http://schemas.openxmlformats.org/officeDocument/2006/relationships" r:embed="rId22"/>
        <a:stretch>
          <a:fillRect/>
        </a:stretch>
      </xdr:blipFill>
      <xdr:spPr>
        <a:xfrm>
          <a:off x="6372225" y="146532600"/>
          <a:ext cx="114300" cy="142875"/>
        </a:xfrm>
        <a:prstGeom prst="rect">
          <a:avLst/>
        </a:prstGeom>
      </xdr:spPr>
    </xdr:pic>
    <xdr:clientData/>
  </xdr:twoCellAnchor>
  <xdr:twoCellAnchor editAs="oneCell">
    <xdr:from>
      <xdr:col>6</xdr:col>
      <xdr:colOff>0</xdr:colOff>
      <xdr:row>573</xdr:row>
      <xdr:rowOff>0</xdr:rowOff>
    </xdr:from>
    <xdr:to>
      <xdr:col>6</xdr:col>
      <xdr:colOff>114300</xdr:colOff>
      <xdr:row>573</xdr:row>
      <xdr:rowOff>131445</xdr:rowOff>
    </xdr:to>
    <xdr:pic>
      <xdr:nvPicPr>
        <xdr:cNvPr id="628" name="Picture 39">
          <a:extLst>
            <a:ext uri="{FF2B5EF4-FFF2-40B4-BE49-F238E27FC236}">
              <a16:creationId xmlns:a16="http://schemas.microsoft.com/office/drawing/2014/main" id="{5DC8F012-C02D-4249-B654-D6B5E48E71E3}"/>
            </a:ext>
            <a:ext uri="{147F2762-F138-4A5C-976F-8EAC2B608ADB}">
              <a16:predDERef xmlns:a16="http://schemas.microsoft.com/office/drawing/2014/main" pred="{C7C06BAF-D573-4113-BC1B-F0F97D4E309F}"/>
            </a:ext>
          </a:extLst>
        </xdr:cNvPr>
        <xdr:cNvPicPr>
          <a:picLocks noChangeAspect="1"/>
        </xdr:cNvPicPr>
      </xdr:nvPicPr>
      <xdr:blipFill>
        <a:blip xmlns:r="http://schemas.openxmlformats.org/officeDocument/2006/relationships" r:embed="rId22"/>
        <a:stretch>
          <a:fillRect/>
        </a:stretch>
      </xdr:blipFill>
      <xdr:spPr>
        <a:xfrm>
          <a:off x="6372225" y="146637375"/>
          <a:ext cx="114300" cy="142875"/>
        </a:xfrm>
        <a:prstGeom prst="rect">
          <a:avLst/>
        </a:prstGeom>
      </xdr:spPr>
    </xdr:pic>
    <xdr:clientData/>
  </xdr:twoCellAnchor>
  <xdr:twoCellAnchor editAs="oneCell">
    <xdr:from>
      <xdr:col>6</xdr:col>
      <xdr:colOff>0</xdr:colOff>
      <xdr:row>575</xdr:row>
      <xdr:rowOff>0</xdr:rowOff>
    </xdr:from>
    <xdr:to>
      <xdr:col>6</xdr:col>
      <xdr:colOff>114300</xdr:colOff>
      <xdr:row>575</xdr:row>
      <xdr:rowOff>135255</xdr:rowOff>
    </xdr:to>
    <xdr:pic>
      <xdr:nvPicPr>
        <xdr:cNvPr id="634" name="Picture 331">
          <a:extLst>
            <a:ext uri="{FF2B5EF4-FFF2-40B4-BE49-F238E27FC236}">
              <a16:creationId xmlns:a16="http://schemas.microsoft.com/office/drawing/2014/main" id="{750799AB-3E49-46A5-B5E7-26362FB63D53}"/>
            </a:ext>
            <a:ext uri="{147F2762-F138-4A5C-976F-8EAC2B608ADB}">
              <a16:predDERef xmlns:a16="http://schemas.microsoft.com/office/drawing/2014/main" pred="{5DC8F012-C02D-4249-B654-D6B5E48E71E3}"/>
            </a:ext>
          </a:extLst>
        </xdr:cNvPr>
        <xdr:cNvPicPr>
          <a:picLocks noChangeAspect="1"/>
        </xdr:cNvPicPr>
      </xdr:nvPicPr>
      <xdr:blipFill>
        <a:blip xmlns:r="http://schemas.openxmlformats.org/officeDocument/2006/relationships" r:embed="rId22"/>
        <a:stretch>
          <a:fillRect/>
        </a:stretch>
      </xdr:blipFill>
      <xdr:spPr>
        <a:xfrm>
          <a:off x="6372225" y="147523200"/>
          <a:ext cx="114300" cy="142875"/>
        </a:xfrm>
        <a:prstGeom prst="rect">
          <a:avLst/>
        </a:prstGeom>
      </xdr:spPr>
    </xdr:pic>
    <xdr:clientData/>
  </xdr:twoCellAnchor>
  <xdr:twoCellAnchor editAs="oneCell">
    <xdr:from>
      <xdr:col>6</xdr:col>
      <xdr:colOff>0</xdr:colOff>
      <xdr:row>578</xdr:row>
      <xdr:rowOff>19050</xdr:rowOff>
    </xdr:from>
    <xdr:to>
      <xdr:col>6</xdr:col>
      <xdr:colOff>114300</xdr:colOff>
      <xdr:row>578</xdr:row>
      <xdr:rowOff>171450</xdr:rowOff>
    </xdr:to>
    <xdr:pic>
      <xdr:nvPicPr>
        <xdr:cNvPr id="637" name="Picture 336">
          <a:extLst>
            <a:ext uri="{FF2B5EF4-FFF2-40B4-BE49-F238E27FC236}">
              <a16:creationId xmlns:a16="http://schemas.microsoft.com/office/drawing/2014/main" id="{57D02A76-6ED2-4363-AB29-C4B144013939}"/>
            </a:ext>
            <a:ext uri="{147F2762-F138-4A5C-976F-8EAC2B608ADB}">
              <a16:predDERef xmlns:a16="http://schemas.microsoft.com/office/drawing/2014/main" pred="{750799AB-3E49-46A5-B5E7-26362FB63D53}"/>
            </a:ext>
          </a:extLst>
        </xdr:cNvPr>
        <xdr:cNvPicPr>
          <a:picLocks noChangeAspect="1"/>
        </xdr:cNvPicPr>
      </xdr:nvPicPr>
      <xdr:blipFill>
        <a:blip xmlns:r="http://schemas.openxmlformats.org/officeDocument/2006/relationships" r:embed="rId22"/>
        <a:stretch>
          <a:fillRect/>
        </a:stretch>
      </xdr:blipFill>
      <xdr:spPr>
        <a:xfrm>
          <a:off x="6372225" y="148256625"/>
          <a:ext cx="114300" cy="142875"/>
        </a:xfrm>
        <a:prstGeom prst="rect">
          <a:avLst/>
        </a:prstGeom>
      </xdr:spPr>
    </xdr:pic>
    <xdr:clientData/>
  </xdr:twoCellAnchor>
  <xdr:twoCellAnchor editAs="oneCell">
    <xdr:from>
      <xdr:col>6</xdr:col>
      <xdr:colOff>0</xdr:colOff>
      <xdr:row>581</xdr:row>
      <xdr:rowOff>28575</xdr:rowOff>
    </xdr:from>
    <xdr:to>
      <xdr:col>6</xdr:col>
      <xdr:colOff>114300</xdr:colOff>
      <xdr:row>581</xdr:row>
      <xdr:rowOff>173355</xdr:rowOff>
    </xdr:to>
    <xdr:pic>
      <xdr:nvPicPr>
        <xdr:cNvPr id="642" name="Picture 337">
          <a:extLst>
            <a:ext uri="{FF2B5EF4-FFF2-40B4-BE49-F238E27FC236}">
              <a16:creationId xmlns:a16="http://schemas.microsoft.com/office/drawing/2014/main" id="{7862C042-1D85-4A15-B3B7-7795EAED7B45}"/>
            </a:ext>
            <a:ext uri="{147F2762-F138-4A5C-976F-8EAC2B608ADB}">
              <a16:predDERef xmlns:a16="http://schemas.microsoft.com/office/drawing/2014/main" pred="{57D02A76-6ED2-4363-AB29-C4B144013939}"/>
            </a:ext>
          </a:extLst>
        </xdr:cNvPr>
        <xdr:cNvPicPr>
          <a:picLocks noChangeAspect="1"/>
        </xdr:cNvPicPr>
      </xdr:nvPicPr>
      <xdr:blipFill>
        <a:blip xmlns:r="http://schemas.openxmlformats.org/officeDocument/2006/relationships" r:embed="rId22"/>
        <a:stretch>
          <a:fillRect/>
        </a:stretch>
      </xdr:blipFill>
      <xdr:spPr>
        <a:xfrm>
          <a:off x="6372225" y="148809075"/>
          <a:ext cx="114300" cy="142875"/>
        </a:xfrm>
        <a:prstGeom prst="rect">
          <a:avLst/>
        </a:prstGeom>
      </xdr:spPr>
    </xdr:pic>
    <xdr:clientData/>
  </xdr:twoCellAnchor>
  <xdr:twoCellAnchor editAs="oneCell">
    <xdr:from>
      <xdr:col>6</xdr:col>
      <xdr:colOff>0</xdr:colOff>
      <xdr:row>583</xdr:row>
      <xdr:rowOff>0</xdr:rowOff>
    </xdr:from>
    <xdr:to>
      <xdr:col>6</xdr:col>
      <xdr:colOff>114300</xdr:colOff>
      <xdr:row>583</xdr:row>
      <xdr:rowOff>135255</xdr:rowOff>
    </xdr:to>
    <xdr:pic>
      <xdr:nvPicPr>
        <xdr:cNvPr id="641" name="Picture 331">
          <a:extLst>
            <a:ext uri="{FF2B5EF4-FFF2-40B4-BE49-F238E27FC236}">
              <a16:creationId xmlns:a16="http://schemas.microsoft.com/office/drawing/2014/main" id="{8C187C5D-FCFD-4763-AB36-996BB5D6ACE5}"/>
            </a:ext>
            <a:ext uri="{147F2762-F138-4A5C-976F-8EAC2B608ADB}">
              <a16:predDERef xmlns:a16="http://schemas.microsoft.com/office/drawing/2014/main" pred="{7862C042-1D85-4A15-B3B7-7795EAED7B45}"/>
            </a:ext>
          </a:extLst>
        </xdr:cNvPr>
        <xdr:cNvPicPr>
          <a:picLocks noChangeAspect="1"/>
        </xdr:cNvPicPr>
      </xdr:nvPicPr>
      <xdr:blipFill>
        <a:blip xmlns:r="http://schemas.openxmlformats.org/officeDocument/2006/relationships" r:embed="rId22"/>
        <a:stretch>
          <a:fillRect/>
        </a:stretch>
      </xdr:blipFill>
      <xdr:spPr>
        <a:xfrm>
          <a:off x="6372225" y="149151975"/>
          <a:ext cx="114300" cy="142875"/>
        </a:xfrm>
        <a:prstGeom prst="rect">
          <a:avLst/>
        </a:prstGeom>
      </xdr:spPr>
    </xdr:pic>
    <xdr:clientData/>
  </xdr:twoCellAnchor>
  <xdr:twoCellAnchor editAs="oneCell">
    <xdr:from>
      <xdr:col>6</xdr:col>
      <xdr:colOff>0</xdr:colOff>
      <xdr:row>585</xdr:row>
      <xdr:rowOff>0</xdr:rowOff>
    </xdr:from>
    <xdr:to>
      <xdr:col>6</xdr:col>
      <xdr:colOff>114300</xdr:colOff>
      <xdr:row>585</xdr:row>
      <xdr:rowOff>131445</xdr:rowOff>
    </xdr:to>
    <xdr:pic>
      <xdr:nvPicPr>
        <xdr:cNvPr id="644" name="Picture 331">
          <a:extLst>
            <a:ext uri="{FF2B5EF4-FFF2-40B4-BE49-F238E27FC236}">
              <a16:creationId xmlns:a16="http://schemas.microsoft.com/office/drawing/2014/main" id="{29A6B8DD-F4B2-4353-87DC-10509204FC41}"/>
            </a:ext>
            <a:ext uri="{147F2762-F138-4A5C-976F-8EAC2B608ADB}">
              <a16:predDERef xmlns:a16="http://schemas.microsoft.com/office/drawing/2014/main" pred="{8C187C5D-FCFD-4763-AB36-996BB5D6ACE5}"/>
            </a:ext>
          </a:extLst>
        </xdr:cNvPr>
        <xdr:cNvPicPr>
          <a:picLocks noChangeAspect="1"/>
        </xdr:cNvPicPr>
      </xdr:nvPicPr>
      <xdr:blipFill>
        <a:blip xmlns:r="http://schemas.openxmlformats.org/officeDocument/2006/relationships" r:embed="rId22"/>
        <a:stretch>
          <a:fillRect/>
        </a:stretch>
      </xdr:blipFill>
      <xdr:spPr>
        <a:xfrm>
          <a:off x="6372225" y="149923500"/>
          <a:ext cx="114300" cy="142875"/>
        </a:xfrm>
        <a:prstGeom prst="rect">
          <a:avLst/>
        </a:prstGeom>
      </xdr:spPr>
    </xdr:pic>
    <xdr:clientData/>
  </xdr:twoCellAnchor>
  <xdr:twoCellAnchor editAs="oneCell">
    <xdr:from>
      <xdr:col>6</xdr:col>
      <xdr:colOff>0</xdr:colOff>
      <xdr:row>592</xdr:row>
      <xdr:rowOff>19050</xdr:rowOff>
    </xdr:from>
    <xdr:to>
      <xdr:col>6</xdr:col>
      <xdr:colOff>114300</xdr:colOff>
      <xdr:row>592</xdr:row>
      <xdr:rowOff>161290</xdr:rowOff>
    </xdr:to>
    <xdr:pic>
      <xdr:nvPicPr>
        <xdr:cNvPr id="1097" name="Picture 340">
          <a:extLst>
            <a:ext uri="{FF2B5EF4-FFF2-40B4-BE49-F238E27FC236}">
              <a16:creationId xmlns:a16="http://schemas.microsoft.com/office/drawing/2014/main" id="{860C5562-5480-4DBD-AACB-9E62306FD7F9}"/>
            </a:ext>
            <a:ext uri="{147F2762-F138-4A5C-976F-8EAC2B608ADB}">
              <a16:predDERef xmlns:a16="http://schemas.microsoft.com/office/drawing/2014/main" pred="{29A6B8DD-F4B2-4353-87DC-10509204FC41}"/>
            </a:ext>
          </a:extLst>
        </xdr:cNvPr>
        <xdr:cNvPicPr>
          <a:picLocks noChangeAspect="1"/>
        </xdr:cNvPicPr>
      </xdr:nvPicPr>
      <xdr:blipFill>
        <a:blip xmlns:r="http://schemas.openxmlformats.org/officeDocument/2006/relationships" r:embed="rId22"/>
        <a:stretch>
          <a:fillRect/>
        </a:stretch>
      </xdr:blipFill>
      <xdr:spPr>
        <a:xfrm>
          <a:off x="6372225" y="152647650"/>
          <a:ext cx="114300" cy="142875"/>
        </a:xfrm>
        <a:prstGeom prst="rect">
          <a:avLst/>
        </a:prstGeom>
      </xdr:spPr>
    </xdr:pic>
    <xdr:clientData/>
  </xdr:twoCellAnchor>
  <xdr:twoCellAnchor editAs="oneCell">
    <xdr:from>
      <xdr:col>6</xdr:col>
      <xdr:colOff>0</xdr:colOff>
      <xdr:row>594</xdr:row>
      <xdr:rowOff>0</xdr:rowOff>
    </xdr:from>
    <xdr:to>
      <xdr:col>6</xdr:col>
      <xdr:colOff>114300</xdr:colOff>
      <xdr:row>594</xdr:row>
      <xdr:rowOff>131445</xdr:rowOff>
    </xdr:to>
    <xdr:pic>
      <xdr:nvPicPr>
        <xdr:cNvPr id="648" name="Picture 331">
          <a:extLst>
            <a:ext uri="{FF2B5EF4-FFF2-40B4-BE49-F238E27FC236}">
              <a16:creationId xmlns:a16="http://schemas.microsoft.com/office/drawing/2014/main" id="{86B6BBD5-3257-4F17-91D9-B93E59BC6425}"/>
            </a:ext>
            <a:ext uri="{147F2762-F138-4A5C-976F-8EAC2B608ADB}">
              <a16:predDERef xmlns:a16="http://schemas.microsoft.com/office/drawing/2014/main" pred="{860C5562-5480-4DBD-AACB-9E62306FD7F9}"/>
            </a:ext>
          </a:extLst>
        </xdr:cNvPr>
        <xdr:cNvPicPr>
          <a:picLocks noChangeAspect="1"/>
        </xdr:cNvPicPr>
      </xdr:nvPicPr>
      <xdr:blipFill>
        <a:blip xmlns:r="http://schemas.openxmlformats.org/officeDocument/2006/relationships" r:embed="rId22"/>
        <a:stretch>
          <a:fillRect/>
        </a:stretch>
      </xdr:blipFill>
      <xdr:spPr>
        <a:xfrm>
          <a:off x="6372225" y="152628600"/>
          <a:ext cx="114300" cy="142875"/>
        </a:xfrm>
        <a:prstGeom prst="rect">
          <a:avLst/>
        </a:prstGeom>
      </xdr:spPr>
    </xdr:pic>
    <xdr:clientData/>
  </xdr:twoCellAnchor>
  <xdr:twoCellAnchor editAs="oneCell">
    <xdr:from>
      <xdr:col>6</xdr:col>
      <xdr:colOff>0</xdr:colOff>
      <xdr:row>596</xdr:row>
      <xdr:rowOff>0</xdr:rowOff>
    </xdr:from>
    <xdr:to>
      <xdr:col>6</xdr:col>
      <xdr:colOff>114300</xdr:colOff>
      <xdr:row>596</xdr:row>
      <xdr:rowOff>135255</xdr:rowOff>
    </xdr:to>
    <xdr:pic>
      <xdr:nvPicPr>
        <xdr:cNvPr id="650" name="Picture 331">
          <a:extLst>
            <a:ext uri="{FF2B5EF4-FFF2-40B4-BE49-F238E27FC236}">
              <a16:creationId xmlns:a16="http://schemas.microsoft.com/office/drawing/2014/main" id="{6C67450C-2715-42D2-94A7-DBD3B2A12BE6}"/>
            </a:ext>
            <a:ext uri="{147F2762-F138-4A5C-976F-8EAC2B608ADB}">
              <a16:predDERef xmlns:a16="http://schemas.microsoft.com/office/drawing/2014/main" pred="{86B6BBD5-3257-4F17-91D9-B93E59BC6425}"/>
            </a:ext>
          </a:extLst>
        </xdr:cNvPr>
        <xdr:cNvPicPr>
          <a:picLocks noChangeAspect="1"/>
        </xdr:cNvPicPr>
      </xdr:nvPicPr>
      <xdr:blipFill>
        <a:blip xmlns:r="http://schemas.openxmlformats.org/officeDocument/2006/relationships" r:embed="rId22"/>
        <a:stretch>
          <a:fillRect/>
        </a:stretch>
      </xdr:blipFill>
      <xdr:spPr>
        <a:xfrm>
          <a:off x="6372225" y="153342975"/>
          <a:ext cx="114300" cy="142875"/>
        </a:xfrm>
        <a:prstGeom prst="rect">
          <a:avLst/>
        </a:prstGeom>
      </xdr:spPr>
    </xdr:pic>
    <xdr:clientData/>
  </xdr:twoCellAnchor>
  <xdr:twoCellAnchor editAs="oneCell">
    <xdr:from>
      <xdr:col>6</xdr:col>
      <xdr:colOff>0</xdr:colOff>
      <xdr:row>599</xdr:row>
      <xdr:rowOff>19050</xdr:rowOff>
    </xdr:from>
    <xdr:to>
      <xdr:col>6</xdr:col>
      <xdr:colOff>114300</xdr:colOff>
      <xdr:row>599</xdr:row>
      <xdr:rowOff>171450</xdr:rowOff>
    </xdr:to>
    <xdr:pic>
      <xdr:nvPicPr>
        <xdr:cNvPr id="655" name="Picture 343">
          <a:extLst>
            <a:ext uri="{FF2B5EF4-FFF2-40B4-BE49-F238E27FC236}">
              <a16:creationId xmlns:a16="http://schemas.microsoft.com/office/drawing/2014/main" id="{74AE972F-EEDB-4A8C-9591-2E80E8130023}"/>
            </a:ext>
            <a:ext uri="{147F2762-F138-4A5C-976F-8EAC2B608ADB}">
              <a16:predDERef xmlns:a16="http://schemas.microsoft.com/office/drawing/2014/main" pred="{6C67450C-2715-42D2-94A7-DBD3B2A12BE6}"/>
            </a:ext>
          </a:extLst>
        </xdr:cNvPr>
        <xdr:cNvPicPr>
          <a:picLocks noChangeAspect="1"/>
        </xdr:cNvPicPr>
      </xdr:nvPicPr>
      <xdr:blipFill>
        <a:blip xmlns:r="http://schemas.openxmlformats.org/officeDocument/2006/relationships" r:embed="rId22"/>
        <a:stretch>
          <a:fillRect/>
        </a:stretch>
      </xdr:blipFill>
      <xdr:spPr>
        <a:xfrm>
          <a:off x="6372225" y="154095450"/>
          <a:ext cx="114300" cy="142875"/>
        </a:xfrm>
        <a:prstGeom prst="rect">
          <a:avLst/>
        </a:prstGeom>
      </xdr:spPr>
    </xdr:pic>
    <xdr:clientData/>
  </xdr:twoCellAnchor>
  <xdr:twoCellAnchor editAs="oneCell">
    <xdr:from>
      <xdr:col>6</xdr:col>
      <xdr:colOff>0</xdr:colOff>
      <xdr:row>601</xdr:row>
      <xdr:rowOff>19050</xdr:rowOff>
    </xdr:from>
    <xdr:to>
      <xdr:col>6</xdr:col>
      <xdr:colOff>114300</xdr:colOff>
      <xdr:row>601</xdr:row>
      <xdr:rowOff>171450</xdr:rowOff>
    </xdr:to>
    <xdr:pic>
      <xdr:nvPicPr>
        <xdr:cNvPr id="656" name="Picture 344">
          <a:extLst>
            <a:ext uri="{FF2B5EF4-FFF2-40B4-BE49-F238E27FC236}">
              <a16:creationId xmlns:a16="http://schemas.microsoft.com/office/drawing/2014/main" id="{7CDA4608-0BAA-4D9F-98A9-673E15D053A3}"/>
            </a:ext>
            <a:ext uri="{147F2762-F138-4A5C-976F-8EAC2B608ADB}">
              <a16:predDERef xmlns:a16="http://schemas.microsoft.com/office/drawing/2014/main" pred="{74AE972F-EEDB-4A8C-9591-2E80E8130023}"/>
            </a:ext>
          </a:extLst>
        </xdr:cNvPr>
        <xdr:cNvPicPr>
          <a:picLocks noChangeAspect="1"/>
        </xdr:cNvPicPr>
      </xdr:nvPicPr>
      <xdr:blipFill>
        <a:blip xmlns:r="http://schemas.openxmlformats.org/officeDocument/2006/relationships" r:embed="rId22"/>
        <a:stretch>
          <a:fillRect/>
        </a:stretch>
      </xdr:blipFill>
      <xdr:spPr>
        <a:xfrm>
          <a:off x="6372225" y="154457400"/>
          <a:ext cx="114300" cy="142875"/>
        </a:xfrm>
        <a:prstGeom prst="rect">
          <a:avLst/>
        </a:prstGeom>
      </xdr:spPr>
    </xdr:pic>
    <xdr:clientData/>
  </xdr:twoCellAnchor>
  <xdr:twoCellAnchor editAs="oneCell">
    <xdr:from>
      <xdr:col>6</xdr:col>
      <xdr:colOff>0</xdr:colOff>
      <xdr:row>604</xdr:row>
      <xdr:rowOff>9525</xdr:rowOff>
    </xdr:from>
    <xdr:to>
      <xdr:col>6</xdr:col>
      <xdr:colOff>114300</xdr:colOff>
      <xdr:row>604</xdr:row>
      <xdr:rowOff>154305</xdr:rowOff>
    </xdr:to>
    <xdr:pic>
      <xdr:nvPicPr>
        <xdr:cNvPr id="659" name="Picture 345">
          <a:extLst>
            <a:ext uri="{FF2B5EF4-FFF2-40B4-BE49-F238E27FC236}">
              <a16:creationId xmlns:a16="http://schemas.microsoft.com/office/drawing/2014/main" id="{9DC0EB34-EA06-4725-8373-3F08146D3DA9}"/>
            </a:ext>
            <a:ext uri="{147F2762-F138-4A5C-976F-8EAC2B608ADB}">
              <a16:predDERef xmlns:a16="http://schemas.microsoft.com/office/drawing/2014/main" pred="{7CDA4608-0BAA-4D9F-98A9-673E15D053A3}"/>
            </a:ext>
          </a:extLst>
        </xdr:cNvPr>
        <xdr:cNvPicPr>
          <a:picLocks noChangeAspect="1"/>
        </xdr:cNvPicPr>
      </xdr:nvPicPr>
      <xdr:blipFill>
        <a:blip xmlns:r="http://schemas.openxmlformats.org/officeDocument/2006/relationships" r:embed="rId22"/>
        <a:stretch>
          <a:fillRect/>
        </a:stretch>
      </xdr:blipFill>
      <xdr:spPr>
        <a:xfrm>
          <a:off x="6372225" y="155428950"/>
          <a:ext cx="114300" cy="142875"/>
        </a:xfrm>
        <a:prstGeom prst="rect">
          <a:avLst/>
        </a:prstGeom>
      </xdr:spPr>
    </xdr:pic>
    <xdr:clientData/>
  </xdr:twoCellAnchor>
  <xdr:twoCellAnchor editAs="oneCell">
    <xdr:from>
      <xdr:col>6</xdr:col>
      <xdr:colOff>0</xdr:colOff>
      <xdr:row>607</xdr:row>
      <xdr:rowOff>19050</xdr:rowOff>
    </xdr:from>
    <xdr:to>
      <xdr:col>6</xdr:col>
      <xdr:colOff>114300</xdr:colOff>
      <xdr:row>607</xdr:row>
      <xdr:rowOff>161290</xdr:rowOff>
    </xdr:to>
    <xdr:pic>
      <xdr:nvPicPr>
        <xdr:cNvPr id="662" name="Picture 346">
          <a:extLst>
            <a:ext uri="{FF2B5EF4-FFF2-40B4-BE49-F238E27FC236}">
              <a16:creationId xmlns:a16="http://schemas.microsoft.com/office/drawing/2014/main" id="{F2821D2C-F93C-45D8-BB53-2B5AB982BC8F}"/>
            </a:ext>
            <a:ext uri="{147F2762-F138-4A5C-976F-8EAC2B608ADB}">
              <a16:predDERef xmlns:a16="http://schemas.microsoft.com/office/drawing/2014/main" pred="{9DC0EB34-EA06-4725-8373-3F08146D3DA9}"/>
            </a:ext>
          </a:extLst>
        </xdr:cNvPr>
        <xdr:cNvPicPr>
          <a:picLocks noChangeAspect="1"/>
        </xdr:cNvPicPr>
      </xdr:nvPicPr>
      <xdr:blipFill>
        <a:blip xmlns:r="http://schemas.openxmlformats.org/officeDocument/2006/relationships" r:embed="rId22"/>
        <a:stretch>
          <a:fillRect/>
        </a:stretch>
      </xdr:blipFill>
      <xdr:spPr>
        <a:xfrm>
          <a:off x="6372225" y="155962350"/>
          <a:ext cx="114300" cy="142875"/>
        </a:xfrm>
        <a:prstGeom prst="rect">
          <a:avLst/>
        </a:prstGeom>
      </xdr:spPr>
    </xdr:pic>
    <xdr:clientData/>
  </xdr:twoCellAnchor>
  <xdr:twoCellAnchor editAs="oneCell">
    <xdr:from>
      <xdr:col>6</xdr:col>
      <xdr:colOff>0</xdr:colOff>
      <xdr:row>609</xdr:row>
      <xdr:rowOff>0</xdr:rowOff>
    </xdr:from>
    <xdr:to>
      <xdr:col>6</xdr:col>
      <xdr:colOff>114300</xdr:colOff>
      <xdr:row>609</xdr:row>
      <xdr:rowOff>135255</xdr:rowOff>
    </xdr:to>
    <xdr:pic>
      <xdr:nvPicPr>
        <xdr:cNvPr id="664" name="Picture 331">
          <a:extLst>
            <a:ext uri="{FF2B5EF4-FFF2-40B4-BE49-F238E27FC236}">
              <a16:creationId xmlns:a16="http://schemas.microsoft.com/office/drawing/2014/main" id="{A7A30A20-7F26-427D-AA1F-4CD0660EE007}"/>
            </a:ext>
            <a:ext uri="{147F2762-F138-4A5C-976F-8EAC2B608ADB}">
              <a16:predDERef xmlns:a16="http://schemas.microsoft.com/office/drawing/2014/main" pred="{F2821D2C-F93C-45D8-BB53-2B5AB982BC8F}"/>
            </a:ext>
          </a:extLst>
        </xdr:cNvPr>
        <xdr:cNvPicPr>
          <a:picLocks noChangeAspect="1"/>
        </xdr:cNvPicPr>
      </xdr:nvPicPr>
      <xdr:blipFill>
        <a:blip xmlns:r="http://schemas.openxmlformats.org/officeDocument/2006/relationships" r:embed="rId22"/>
        <a:stretch>
          <a:fillRect/>
        </a:stretch>
      </xdr:blipFill>
      <xdr:spPr>
        <a:xfrm>
          <a:off x="6372225" y="156314775"/>
          <a:ext cx="114300" cy="142875"/>
        </a:xfrm>
        <a:prstGeom prst="rect">
          <a:avLst/>
        </a:prstGeom>
      </xdr:spPr>
    </xdr:pic>
    <xdr:clientData/>
  </xdr:twoCellAnchor>
  <xdr:twoCellAnchor editAs="oneCell">
    <xdr:from>
      <xdr:col>6</xdr:col>
      <xdr:colOff>0</xdr:colOff>
      <xdr:row>612</xdr:row>
      <xdr:rowOff>19050</xdr:rowOff>
    </xdr:from>
    <xdr:to>
      <xdr:col>6</xdr:col>
      <xdr:colOff>114300</xdr:colOff>
      <xdr:row>612</xdr:row>
      <xdr:rowOff>161290</xdr:rowOff>
    </xdr:to>
    <xdr:pic>
      <xdr:nvPicPr>
        <xdr:cNvPr id="1034" name="Picture 348">
          <a:extLst>
            <a:ext uri="{FF2B5EF4-FFF2-40B4-BE49-F238E27FC236}">
              <a16:creationId xmlns:a16="http://schemas.microsoft.com/office/drawing/2014/main" id="{BDA15BAB-3C76-4C7C-9774-DC5B249F76FF}"/>
            </a:ext>
            <a:ext uri="{147F2762-F138-4A5C-976F-8EAC2B608ADB}">
              <a16:predDERef xmlns:a16="http://schemas.microsoft.com/office/drawing/2014/main" pred="{A7A30A20-7F26-427D-AA1F-4CD0660EE007}"/>
            </a:ext>
          </a:extLst>
        </xdr:cNvPr>
        <xdr:cNvPicPr>
          <a:picLocks noChangeAspect="1"/>
        </xdr:cNvPicPr>
      </xdr:nvPicPr>
      <xdr:blipFill>
        <a:blip xmlns:r="http://schemas.openxmlformats.org/officeDocument/2006/relationships" r:embed="rId22"/>
        <a:stretch>
          <a:fillRect/>
        </a:stretch>
      </xdr:blipFill>
      <xdr:spPr>
        <a:xfrm>
          <a:off x="6372225" y="157419675"/>
          <a:ext cx="114300" cy="142875"/>
        </a:xfrm>
        <a:prstGeom prst="rect">
          <a:avLst/>
        </a:prstGeom>
      </xdr:spPr>
    </xdr:pic>
    <xdr:clientData/>
  </xdr:twoCellAnchor>
  <xdr:twoCellAnchor editAs="oneCell">
    <xdr:from>
      <xdr:col>6</xdr:col>
      <xdr:colOff>0</xdr:colOff>
      <xdr:row>614</xdr:row>
      <xdr:rowOff>0</xdr:rowOff>
    </xdr:from>
    <xdr:to>
      <xdr:col>6</xdr:col>
      <xdr:colOff>114300</xdr:colOff>
      <xdr:row>614</xdr:row>
      <xdr:rowOff>131445</xdr:rowOff>
    </xdr:to>
    <xdr:pic>
      <xdr:nvPicPr>
        <xdr:cNvPr id="668" name="Picture 331">
          <a:extLst>
            <a:ext uri="{FF2B5EF4-FFF2-40B4-BE49-F238E27FC236}">
              <a16:creationId xmlns:a16="http://schemas.microsoft.com/office/drawing/2014/main" id="{AEA3BD6D-6200-4FD7-B78B-9FCBB84F28B4}"/>
            </a:ext>
            <a:ext uri="{147F2762-F138-4A5C-976F-8EAC2B608ADB}">
              <a16:predDERef xmlns:a16="http://schemas.microsoft.com/office/drawing/2014/main" pred="{BDA15BAB-3C76-4C7C-9774-DC5B249F76FF}"/>
            </a:ext>
          </a:extLst>
        </xdr:cNvPr>
        <xdr:cNvPicPr>
          <a:picLocks noChangeAspect="1"/>
        </xdr:cNvPicPr>
      </xdr:nvPicPr>
      <xdr:blipFill>
        <a:blip xmlns:r="http://schemas.openxmlformats.org/officeDocument/2006/relationships" r:embed="rId22"/>
        <a:stretch>
          <a:fillRect/>
        </a:stretch>
      </xdr:blipFill>
      <xdr:spPr>
        <a:xfrm>
          <a:off x="6372225" y="157314900"/>
          <a:ext cx="114300" cy="142875"/>
        </a:xfrm>
        <a:prstGeom prst="rect">
          <a:avLst/>
        </a:prstGeom>
      </xdr:spPr>
    </xdr:pic>
    <xdr:clientData/>
  </xdr:twoCellAnchor>
  <xdr:twoCellAnchor editAs="oneCell">
    <xdr:from>
      <xdr:col>6</xdr:col>
      <xdr:colOff>0</xdr:colOff>
      <xdr:row>617</xdr:row>
      <xdr:rowOff>19050</xdr:rowOff>
    </xdr:from>
    <xdr:to>
      <xdr:col>6</xdr:col>
      <xdr:colOff>114300</xdr:colOff>
      <xdr:row>617</xdr:row>
      <xdr:rowOff>171450</xdr:rowOff>
    </xdr:to>
    <xdr:pic>
      <xdr:nvPicPr>
        <xdr:cNvPr id="1035" name="Picture 350">
          <a:extLst>
            <a:ext uri="{FF2B5EF4-FFF2-40B4-BE49-F238E27FC236}">
              <a16:creationId xmlns:a16="http://schemas.microsoft.com/office/drawing/2014/main" id="{0AFFF979-453A-4C49-A695-2DBCDCDE3891}"/>
            </a:ext>
            <a:ext uri="{147F2762-F138-4A5C-976F-8EAC2B608ADB}">
              <a16:predDERef xmlns:a16="http://schemas.microsoft.com/office/drawing/2014/main" pred="{AEA3BD6D-6200-4FD7-B78B-9FCBB84F28B4}"/>
            </a:ext>
          </a:extLst>
        </xdr:cNvPr>
        <xdr:cNvPicPr>
          <a:picLocks noChangeAspect="1"/>
        </xdr:cNvPicPr>
      </xdr:nvPicPr>
      <xdr:blipFill>
        <a:blip xmlns:r="http://schemas.openxmlformats.org/officeDocument/2006/relationships" r:embed="rId22"/>
        <a:stretch>
          <a:fillRect/>
        </a:stretch>
      </xdr:blipFill>
      <xdr:spPr>
        <a:xfrm>
          <a:off x="6372225" y="158343600"/>
          <a:ext cx="114300" cy="142875"/>
        </a:xfrm>
        <a:prstGeom prst="rect">
          <a:avLst/>
        </a:prstGeom>
      </xdr:spPr>
    </xdr:pic>
    <xdr:clientData/>
  </xdr:twoCellAnchor>
  <xdr:twoCellAnchor editAs="oneCell">
    <xdr:from>
      <xdr:col>6</xdr:col>
      <xdr:colOff>0</xdr:colOff>
      <xdr:row>619</xdr:row>
      <xdr:rowOff>0</xdr:rowOff>
    </xdr:from>
    <xdr:to>
      <xdr:col>6</xdr:col>
      <xdr:colOff>114300</xdr:colOff>
      <xdr:row>619</xdr:row>
      <xdr:rowOff>131445</xdr:rowOff>
    </xdr:to>
    <xdr:pic>
      <xdr:nvPicPr>
        <xdr:cNvPr id="674" name="Picture 331">
          <a:extLst>
            <a:ext uri="{FF2B5EF4-FFF2-40B4-BE49-F238E27FC236}">
              <a16:creationId xmlns:a16="http://schemas.microsoft.com/office/drawing/2014/main" id="{1E4D6D25-F40E-476E-93CA-6F2484781E3C}"/>
            </a:ext>
            <a:ext uri="{147F2762-F138-4A5C-976F-8EAC2B608ADB}">
              <a16:predDERef xmlns:a16="http://schemas.microsoft.com/office/drawing/2014/main" pred="{0AFFF979-453A-4C49-A695-2DBCDCDE3891}"/>
            </a:ext>
          </a:extLst>
        </xdr:cNvPr>
        <xdr:cNvPicPr>
          <a:picLocks noChangeAspect="1"/>
        </xdr:cNvPicPr>
      </xdr:nvPicPr>
      <xdr:blipFill>
        <a:blip xmlns:r="http://schemas.openxmlformats.org/officeDocument/2006/relationships" r:embed="rId22"/>
        <a:stretch>
          <a:fillRect/>
        </a:stretch>
      </xdr:blipFill>
      <xdr:spPr>
        <a:xfrm>
          <a:off x="6372225" y="158315025"/>
          <a:ext cx="114300" cy="142875"/>
        </a:xfrm>
        <a:prstGeom prst="rect">
          <a:avLst/>
        </a:prstGeom>
      </xdr:spPr>
    </xdr:pic>
    <xdr:clientData/>
  </xdr:twoCellAnchor>
  <xdr:twoCellAnchor editAs="oneCell">
    <xdr:from>
      <xdr:col>6</xdr:col>
      <xdr:colOff>0</xdr:colOff>
      <xdr:row>622</xdr:row>
      <xdr:rowOff>19050</xdr:rowOff>
    </xdr:from>
    <xdr:to>
      <xdr:col>6</xdr:col>
      <xdr:colOff>114300</xdr:colOff>
      <xdr:row>622</xdr:row>
      <xdr:rowOff>171450</xdr:rowOff>
    </xdr:to>
    <xdr:pic>
      <xdr:nvPicPr>
        <xdr:cNvPr id="1036" name="Picture 352">
          <a:extLst>
            <a:ext uri="{FF2B5EF4-FFF2-40B4-BE49-F238E27FC236}">
              <a16:creationId xmlns:a16="http://schemas.microsoft.com/office/drawing/2014/main" id="{DEC42800-16D3-4A50-B4F4-1FE7CB1C5CE5}"/>
            </a:ext>
            <a:ext uri="{147F2762-F138-4A5C-976F-8EAC2B608ADB}">
              <a16:predDERef xmlns:a16="http://schemas.microsoft.com/office/drawing/2014/main" pred="{1E4D6D25-F40E-476E-93CA-6F2484781E3C}"/>
            </a:ext>
          </a:extLst>
        </xdr:cNvPr>
        <xdr:cNvPicPr>
          <a:picLocks noChangeAspect="1"/>
        </xdr:cNvPicPr>
      </xdr:nvPicPr>
      <xdr:blipFill>
        <a:blip xmlns:r="http://schemas.openxmlformats.org/officeDocument/2006/relationships" r:embed="rId22"/>
        <a:stretch>
          <a:fillRect/>
        </a:stretch>
      </xdr:blipFill>
      <xdr:spPr>
        <a:xfrm>
          <a:off x="6372225" y="159467550"/>
          <a:ext cx="114300" cy="142875"/>
        </a:xfrm>
        <a:prstGeom prst="rect">
          <a:avLst/>
        </a:prstGeom>
      </xdr:spPr>
    </xdr:pic>
    <xdr:clientData/>
  </xdr:twoCellAnchor>
  <xdr:twoCellAnchor editAs="oneCell">
    <xdr:from>
      <xdr:col>6</xdr:col>
      <xdr:colOff>0</xdr:colOff>
      <xdr:row>624</xdr:row>
      <xdr:rowOff>0</xdr:rowOff>
    </xdr:from>
    <xdr:to>
      <xdr:col>6</xdr:col>
      <xdr:colOff>114300</xdr:colOff>
      <xdr:row>624</xdr:row>
      <xdr:rowOff>131445</xdr:rowOff>
    </xdr:to>
    <xdr:pic>
      <xdr:nvPicPr>
        <xdr:cNvPr id="679" name="Picture 331">
          <a:extLst>
            <a:ext uri="{FF2B5EF4-FFF2-40B4-BE49-F238E27FC236}">
              <a16:creationId xmlns:a16="http://schemas.microsoft.com/office/drawing/2014/main" id="{FCA55419-7A0C-4668-96B1-CF40557605A1}"/>
            </a:ext>
            <a:ext uri="{147F2762-F138-4A5C-976F-8EAC2B608ADB}">
              <a16:predDERef xmlns:a16="http://schemas.microsoft.com/office/drawing/2014/main" pred="{DEC42800-16D3-4A50-B4F4-1FE7CB1C5CE5}"/>
            </a:ext>
          </a:extLst>
        </xdr:cNvPr>
        <xdr:cNvPicPr>
          <a:picLocks noChangeAspect="1"/>
        </xdr:cNvPicPr>
      </xdr:nvPicPr>
      <xdr:blipFill>
        <a:blip xmlns:r="http://schemas.openxmlformats.org/officeDocument/2006/relationships" r:embed="rId22"/>
        <a:stretch>
          <a:fillRect/>
        </a:stretch>
      </xdr:blipFill>
      <xdr:spPr>
        <a:xfrm>
          <a:off x="6372225" y="159962850"/>
          <a:ext cx="114300" cy="142875"/>
        </a:xfrm>
        <a:prstGeom prst="rect">
          <a:avLst/>
        </a:prstGeom>
      </xdr:spPr>
    </xdr:pic>
    <xdr:clientData/>
  </xdr:twoCellAnchor>
  <xdr:twoCellAnchor editAs="oneCell">
    <xdr:from>
      <xdr:col>6</xdr:col>
      <xdr:colOff>0</xdr:colOff>
      <xdr:row>628</xdr:row>
      <xdr:rowOff>19050</xdr:rowOff>
    </xdr:from>
    <xdr:to>
      <xdr:col>6</xdr:col>
      <xdr:colOff>114300</xdr:colOff>
      <xdr:row>628</xdr:row>
      <xdr:rowOff>161290</xdr:rowOff>
    </xdr:to>
    <xdr:pic>
      <xdr:nvPicPr>
        <xdr:cNvPr id="684" name="Picture 354">
          <a:extLst>
            <a:ext uri="{FF2B5EF4-FFF2-40B4-BE49-F238E27FC236}">
              <a16:creationId xmlns:a16="http://schemas.microsoft.com/office/drawing/2014/main" id="{5A213AE1-3741-4DFC-9A6E-C92885438BAB}"/>
            </a:ext>
            <a:ext uri="{147F2762-F138-4A5C-976F-8EAC2B608ADB}">
              <a16:predDERef xmlns:a16="http://schemas.microsoft.com/office/drawing/2014/main" pred="{FCA55419-7A0C-4668-96B1-CF40557605A1}"/>
            </a:ext>
          </a:extLst>
        </xdr:cNvPr>
        <xdr:cNvPicPr>
          <a:picLocks noChangeAspect="1"/>
        </xdr:cNvPicPr>
      </xdr:nvPicPr>
      <xdr:blipFill>
        <a:blip xmlns:r="http://schemas.openxmlformats.org/officeDocument/2006/relationships" r:embed="rId22"/>
        <a:stretch>
          <a:fillRect/>
        </a:stretch>
      </xdr:blipFill>
      <xdr:spPr>
        <a:xfrm>
          <a:off x="6372225" y="161182050"/>
          <a:ext cx="114300" cy="142875"/>
        </a:xfrm>
        <a:prstGeom prst="rect">
          <a:avLst/>
        </a:prstGeom>
      </xdr:spPr>
    </xdr:pic>
    <xdr:clientData/>
  </xdr:twoCellAnchor>
  <xdr:twoCellAnchor editAs="oneCell">
    <xdr:from>
      <xdr:col>6</xdr:col>
      <xdr:colOff>0</xdr:colOff>
      <xdr:row>630</xdr:row>
      <xdr:rowOff>19050</xdr:rowOff>
    </xdr:from>
    <xdr:to>
      <xdr:col>6</xdr:col>
      <xdr:colOff>114300</xdr:colOff>
      <xdr:row>630</xdr:row>
      <xdr:rowOff>161290</xdr:rowOff>
    </xdr:to>
    <xdr:pic>
      <xdr:nvPicPr>
        <xdr:cNvPr id="686" name="Picture 355">
          <a:extLst>
            <a:ext uri="{FF2B5EF4-FFF2-40B4-BE49-F238E27FC236}">
              <a16:creationId xmlns:a16="http://schemas.microsoft.com/office/drawing/2014/main" id="{83D839C0-3881-449F-958F-4E5BEB3152B1}"/>
            </a:ext>
            <a:ext uri="{147F2762-F138-4A5C-976F-8EAC2B608ADB}">
              <a16:predDERef xmlns:a16="http://schemas.microsoft.com/office/drawing/2014/main" pred="{5A213AE1-3741-4DFC-9A6E-C92885438BAB}"/>
            </a:ext>
          </a:extLst>
        </xdr:cNvPr>
        <xdr:cNvPicPr>
          <a:picLocks noChangeAspect="1"/>
        </xdr:cNvPicPr>
      </xdr:nvPicPr>
      <xdr:blipFill>
        <a:blip xmlns:r="http://schemas.openxmlformats.org/officeDocument/2006/relationships" r:embed="rId22"/>
        <a:stretch>
          <a:fillRect/>
        </a:stretch>
      </xdr:blipFill>
      <xdr:spPr>
        <a:xfrm>
          <a:off x="6372225" y="161810700"/>
          <a:ext cx="114300" cy="142875"/>
        </a:xfrm>
        <a:prstGeom prst="rect">
          <a:avLst/>
        </a:prstGeom>
      </xdr:spPr>
    </xdr:pic>
    <xdr:clientData/>
  </xdr:twoCellAnchor>
  <xdr:twoCellAnchor editAs="oneCell">
    <xdr:from>
      <xdr:col>6</xdr:col>
      <xdr:colOff>0</xdr:colOff>
      <xdr:row>632</xdr:row>
      <xdr:rowOff>0</xdr:rowOff>
    </xdr:from>
    <xdr:to>
      <xdr:col>6</xdr:col>
      <xdr:colOff>114300</xdr:colOff>
      <xdr:row>632</xdr:row>
      <xdr:rowOff>135255</xdr:rowOff>
    </xdr:to>
    <xdr:pic>
      <xdr:nvPicPr>
        <xdr:cNvPr id="688" name="Picture 331">
          <a:extLst>
            <a:ext uri="{FF2B5EF4-FFF2-40B4-BE49-F238E27FC236}">
              <a16:creationId xmlns:a16="http://schemas.microsoft.com/office/drawing/2014/main" id="{777D28FC-6441-49E9-BCEE-E006ECEDB52F}"/>
            </a:ext>
            <a:ext uri="{147F2762-F138-4A5C-976F-8EAC2B608ADB}">
              <a16:predDERef xmlns:a16="http://schemas.microsoft.com/office/drawing/2014/main" pred="{83D839C0-3881-449F-958F-4E5BEB3152B1}"/>
            </a:ext>
          </a:extLst>
        </xdr:cNvPr>
        <xdr:cNvPicPr>
          <a:picLocks noChangeAspect="1"/>
        </xdr:cNvPicPr>
      </xdr:nvPicPr>
      <xdr:blipFill>
        <a:blip xmlns:r="http://schemas.openxmlformats.org/officeDocument/2006/relationships" r:embed="rId22"/>
        <a:stretch>
          <a:fillRect/>
        </a:stretch>
      </xdr:blipFill>
      <xdr:spPr>
        <a:xfrm>
          <a:off x="6372225" y="162144075"/>
          <a:ext cx="114300" cy="142875"/>
        </a:xfrm>
        <a:prstGeom prst="rect">
          <a:avLst/>
        </a:prstGeom>
      </xdr:spPr>
    </xdr:pic>
    <xdr:clientData/>
  </xdr:twoCellAnchor>
  <xdr:twoCellAnchor editAs="oneCell">
    <xdr:from>
      <xdr:col>6</xdr:col>
      <xdr:colOff>0</xdr:colOff>
      <xdr:row>637</xdr:row>
      <xdr:rowOff>38100</xdr:rowOff>
    </xdr:from>
    <xdr:to>
      <xdr:col>6</xdr:col>
      <xdr:colOff>114300</xdr:colOff>
      <xdr:row>637</xdr:row>
      <xdr:rowOff>169545</xdr:rowOff>
    </xdr:to>
    <xdr:pic>
      <xdr:nvPicPr>
        <xdr:cNvPr id="695" name="Picture 357">
          <a:extLst>
            <a:ext uri="{FF2B5EF4-FFF2-40B4-BE49-F238E27FC236}">
              <a16:creationId xmlns:a16="http://schemas.microsoft.com/office/drawing/2014/main" id="{653EFC7D-470C-411D-8B9F-EE062355DBBA}"/>
            </a:ext>
            <a:ext uri="{147F2762-F138-4A5C-976F-8EAC2B608ADB}">
              <a16:predDERef xmlns:a16="http://schemas.microsoft.com/office/drawing/2014/main" pred="{777D28FC-6441-49E9-BCEE-E006ECEDB52F}"/>
            </a:ext>
          </a:extLst>
        </xdr:cNvPr>
        <xdr:cNvPicPr>
          <a:picLocks noChangeAspect="1"/>
        </xdr:cNvPicPr>
      </xdr:nvPicPr>
      <xdr:blipFill>
        <a:blip xmlns:r="http://schemas.openxmlformats.org/officeDocument/2006/relationships" r:embed="rId22"/>
        <a:stretch>
          <a:fillRect/>
        </a:stretch>
      </xdr:blipFill>
      <xdr:spPr>
        <a:xfrm>
          <a:off x="6372225" y="163144200"/>
          <a:ext cx="114300" cy="142875"/>
        </a:xfrm>
        <a:prstGeom prst="rect">
          <a:avLst/>
        </a:prstGeom>
      </xdr:spPr>
    </xdr:pic>
    <xdr:clientData/>
  </xdr:twoCellAnchor>
  <xdr:twoCellAnchor editAs="oneCell">
    <xdr:from>
      <xdr:col>6</xdr:col>
      <xdr:colOff>0</xdr:colOff>
      <xdr:row>639</xdr:row>
      <xdr:rowOff>0</xdr:rowOff>
    </xdr:from>
    <xdr:to>
      <xdr:col>6</xdr:col>
      <xdr:colOff>114300</xdr:colOff>
      <xdr:row>639</xdr:row>
      <xdr:rowOff>135255</xdr:rowOff>
    </xdr:to>
    <xdr:pic>
      <xdr:nvPicPr>
        <xdr:cNvPr id="692" name="Picture 331">
          <a:extLst>
            <a:ext uri="{FF2B5EF4-FFF2-40B4-BE49-F238E27FC236}">
              <a16:creationId xmlns:a16="http://schemas.microsoft.com/office/drawing/2014/main" id="{958FDD71-C12F-4B4D-88B4-A3E4FBC3E793}"/>
            </a:ext>
            <a:ext uri="{147F2762-F138-4A5C-976F-8EAC2B608ADB}">
              <a16:predDERef xmlns:a16="http://schemas.microsoft.com/office/drawing/2014/main" pred="{653EFC7D-470C-411D-8B9F-EE062355DBBA}"/>
            </a:ext>
          </a:extLst>
        </xdr:cNvPr>
        <xdr:cNvPicPr>
          <a:picLocks noChangeAspect="1"/>
        </xdr:cNvPicPr>
      </xdr:nvPicPr>
      <xdr:blipFill>
        <a:blip xmlns:r="http://schemas.openxmlformats.org/officeDocument/2006/relationships" r:embed="rId22"/>
        <a:stretch>
          <a:fillRect/>
        </a:stretch>
      </xdr:blipFill>
      <xdr:spPr>
        <a:xfrm>
          <a:off x="6372225" y="163696650"/>
          <a:ext cx="114300" cy="142875"/>
        </a:xfrm>
        <a:prstGeom prst="rect">
          <a:avLst/>
        </a:prstGeom>
      </xdr:spPr>
    </xdr:pic>
    <xdr:clientData/>
  </xdr:twoCellAnchor>
  <xdr:twoCellAnchor editAs="oneCell">
    <xdr:from>
      <xdr:col>6</xdr:col>
      <xdr:colOff>0</xdr:colOff>
      <xdr:row>643</xdr:row>
      <xdr:rowOff>9525</xdr:rowOff>
    </xdr:from>
    <xdr:to>
      <xdr:col>6</xdr:col>
      <xdr:colOff>114300</xdr:colOff>
      <xdr:row>643</xdr:row>
      <xdr:rowOff>154305</xdr:rowOff>
    </xdr:to>
    <xdr:pic>
      <xdr:nvPicPr>
        <xdr:cNvPr id="698" name="Picture 359">
          <a:extLst>
            <a:ext uri="{FF2B5EF4-FFF2-40B4-BE49-F238E27FC236}">
              <a16:creationId xmlns:a16="http://schemas.microsoft.com/office/drawing/2014/main" id="{D78A8516-A42C-444E-B086-F11AF56C2FD9}"/>
            </a:ext>
            <a:ext uri="{147F2762-F138-4A5C-976F-8EAC2B608ADB}">
              <a16:predDERef xmlns:a16="http://schemas.microsoft.com/office/drawing/2014/main" pred="{958FDD71-C12F-4B4D-88B4-A3E4FBC3E793}"/>
            </a:ext>
          </a:extLst>
        </xdr:cNvPr>
        <xdr:cNvPicPr>
          <a:picLocks noChangeAspect="1"/>
        </xdr:cNvPicPr>
      </xdr:nvPicPr>
      <xdr:blipFill>
        <a:blip xmlns:r="http://schemas.openxmlformats.org/officeDocument/2006/relationships" r:embed="rId22"/>
        <a:stretch>
          <a:fillRect/>
        </a:stretch>
      </xdr:blipFill>
      <xdr:spPr>
        <a:xfrm>
          <a:off x="6372225" y="164763450"/>
          <a:ext cx="114300" cy="142875"/>
        </a:xfrm>
        <a:prstGeom prst="rect">
          <a:avLst/>
        </a:prstGeom>
      </xdr:spPr>
    </xdr:pic>
    <xdr:clientData/>
  </xdr:twoCellAnchor>
  <xdr:twoCellAnchor editAs="oneCell">
    <xdr:from>
      <xdr:col>6</xdr:col>
      <xdr:colOff>0</xdr:colOff>
      <xdr:row>645</xdr:row>
      <xdr:rowOff>0</xdr:rowOff>
    </xdr:from>
    <xdr:to>
      <xdr:col>6</xdr:col>
      <xdr:colOff>114300</xdr:colOff>
      <xdr:row>645</xdr:row>
      <xdr:rowOff>131445</xdr:rowOff>
    </xdr:to>
    <xdr:pic>
      <xdr:nvPicPr>
        <xdr:cNvPr id="700" name="Picture 331">
          <a:extLst>
            <a:ext uri="{FF2B5EF4-FFF2-40B4-BE49-F238E27FC236}">
              <a16:creationId xmlns:a16="http://schemas.microsoft.com/office/drawing/2014/main" id="{DAA8F0C6-294E-4341-B44F-143A1EAF4664}"/>
            </a:ext>
            <a:ext uri="{147F2762-F138-4A5C-976F-8EAC2B608ADB}">
              <a16:predDERef xmlns:a16="http://schemas.microsoft.com/office/drawing/2014/main" pred="{D78A8516-A42C-444E-B086-F11AF56C2FD9}"/>
            </a:ext>
          </a:extLst>
        </xdr:cNvPr>
        <xdr:cNvPicPr>
          <a:picLocks noChangeAspect="1"/>
        </xdr:cNvPicPr>
      </xdr:nvPicPr>
      <xdr:blipFill>
        <a:blip xmlns:r="http://schemas.openxmlformats.org/officeDocument/2006/relationships" r:embed="rId22"/>
        <a:stretch>
          <a:fillRect/>
        </a:stretch>
      </xdr:blipFill>
      <xdr:spPr>
        <a:xfrm>
          <a:off x="6372225" y="165477825"/>
          <a:ext cx="114300" cy="142875"/>
        </a:xfrm>
        <a:prstGeom prst="rect">
          <a:avLst/>
        </a:prstGeom>
      </xdr:spPr>
    </xdr:pic>
    <xdr:clientData/>
  </xdr:twoCellAnchor>
  <xdr:twoCellAnchor editAs="oneCell">
    <xdr:from>
      <xdr:col>6</xdr:col>
      <xdr:colOff>0</xdr:colOff>
      <xdr:row>647</xdr:row>
      <xdr:rowOff>0</xdr:rowOff>
    </xdr:from>
    <xdr:to>
      <xdr:col>6</xdr:col>
      <xdr:colOff>114300</xdr:colOff>
      <xdr:row>647</xdr:row>
      <xdr:rowOff>135255</xdr:rowOff>
    </xdr:to>
    <xdr:pic>
      <xdr:nvPicPr>
        <xdr:cNvPr id="702" name="Picture 331">
          <a:extLst>
            <a:ext uri="{FF2B5EF4-FFF2-40B4-BE49-F238E27FC236}">
              <a16:creationId xmlns:a16="http://schemas.microsoft.com/office/drawing/2014/main" id="{283BBF69-8C3C-42CF-9DE7-6BBE5A6643D4}"/>
            </a:ext>
            <a:ext uri="{147F2762-F138-4A5C-976F-8EAC2B608ADB}">
              <a16:predDERef xmlns:a16="http://schemas.microsoft.com/office/drawing/2014/main" pred="{DAA8F0C6-294E-4341-B44F-143A1EAF4664}"/>
            </a:ext>
          </a:extLst>
        </xdr:cNvPr>
        <xdr:cNvPicPr>
          <a:picLocks noChangeAspect="1"/>
        </xdr:cNvPicPr>
      </xdr:nvPicPr>
      <xdr:blipFill>
        <a:blip xmlns:r="http://schemas.openxmlformats.org/officeDocument/2006/relationships" r:embed="rId22"/>
        <a:stretch>
          <a:fillRect/>
        </a:stretch>
      </xdr:blipFill>
      <xdr:spPr>
        <a:xfrm>
          <a:off x="6372225" y="165858825"/>
          <a:ext cx="114300" cy="142875"/>
        </a:xfrm>
        <a:prstGeom prst="rect">
          <a:avLst/>
        </a:prstGeom>
      </xdr:spPr>
    </xdr:pic>
    <xdr:clientData/>
  </xdr:twoCellAnchor>
  <xdr:twoCellAnchor editAs="oneCell">
    <xdr:from>
      <xdr:col>6</xdr:col>
      <xdr:colOff>0</xdr:colOff>
      <xdr:row>649</xdr:row>
      <xdr:rowOff>19050</xdr:rowOff>
    </xdr:from>
    <xdr:to>
      <xdr:col>6</xdr:col>
      <xdr:colOff>114300</xdr:colOff>
      <xdr:row>649</xdr:row>
      <xdr:rowOff>161290</xdr:rowOff>
    </xdr:to>
    <xdr:pic>
      <xdr:nvPicPr>
        <xdr:cNvPr id="1098" name="Picture 362">
          <a:extLst>
            <a:ext uri="{FF2B5EF4-FFF2-40B4-BE49-F238E27FC236}">
              <a16:creationId xmlns:a16="http://schemas.microsoft.com/office/drawing/2014/main" id="{8FF21F33-5349-4FC1-93D4-CA9FE34187FB}"/>
            </a:ext>
            <a:ext uri="{147F2762-F138-4A5C-976F-8EAC2B608ADB}">
              <a16:predDERef xmlns:a16="http://schemas.microsoft.com/office/drawing/2014/main" pred="{283BBF69-8C3C-42CF-9DE7-6BBE5A6643D4}"/>
            </a:ext>
          </a:extLst>
        </xdr:cNvPr>
        <xdr:cNvPicPr>
          <a:picLocks noChangeAspect="1"/>
        </xdr:cNvPicPr>
      </xdr:nvPicPr>
      <xdr:blipFill>
        <a:blip xmlns:r="http://schemas.openxmlformats.org/officeDocument/2006/relationships" r:embed="rId22"/>
        <a:stretch>
          <a:fillRect/>
        </a:stretch>
      </xdr:blipFill>
      <xdr:spPr>
        <a:xfrm>
          <a:off x="6372225" y="166868475"/>
          <a:ext cx="114300" cy="142875"/>
        </a:xfrm>
        <a:prstGeom prst="rect">
          <a:avLst/>
        </a:prstGeom>
      </xdr:spPr>
    </xdr:pic>
    <xdr:clientData/>
  </xdr:twoCellAnchor>
  <xdr:twoCellAnchor editAs="oneCell">
    <xdr:from>
      <xdr:col>6</xdr:col>
      <xdr:colOff>0</xdr:colOff>
      <xdr:row>651</xdr:row>
      <xdr:rowOff>0</xdr:rowOff>
    </xdr:from>
    <xdr:to>
      <xdr:col>6</xdr:col>
      <xdr:colOff>114300</xdr:colOff>
      <xdr:row>651</xdr:row>
      <xdr:rowOff>135255</xdr:rowOff>
    </xdr:to>
    <xdr:pic>
      <xdr:nvPicPr>
        <xdr:cNvPr id="707" name="Picture 331">
          <a:extLst>
            <a:ext uri="{FF2B5EF4-FFF2-40B4-BE49-F238E27FC236}">
              <a16:creationId xmlns:a16="http://schemas.microsoft.com/office/drawing/2014/main" id="{6D9598BD-552C-46D1-96F4-89778BF9C87E}"/>
            </a:ext>
            <a:ext uri="{147F2762-F138-4A5C-976F-8EAC2B608ADB}">
              <a16:predDERef xmlns:a16="http://schemas.microsoft.com/office/drawing/2014/main" pred="{8FF21F33-5349-4FC1-93D4-CA9FE34187FB}"/>
            </a:ext>
          </a:extLst>
        </xdr:cNvPr>
        <xdr:cNvPicPr>
          <a:picLocks noChangeAspect="1"/>
        </xdr:cNvPicPr>
      </xdr:nvPicPr>
      <xdr:blipFill>
        <a:blip xmlns:r="http://schemas.openxmlformats.org/officeDocument/2006/relationships" r:embed="rId22"/>
        <a:stretch>
          <a:fillRect/>
        </a:stretch>
      </xdr:blipFill>
      <xdr:spPr>
        <a:xfrm>
          <a:off x="6372225" y="166773225"/>
          <a:ext cx="114300" cy="142875"/>
        </a:xfrm>
        <a:prstGeom prst="rect">
          <a:avLst/>
        </a:prstGeom>
      </xdr:spPr>
    </xdr:pic>
    <xdr:clientData/>
  </xdr:twoCellAnchor>
  <xdr:twoCellAnchor editAs="oneCell">
    <xdr:from>
      <xdr:col>6</xdr:col>
      <xdr:colOff>0</xdr:colOff>
      <xdr:row>655</xdr:row>
      <xdr:rowOff>19050</xdr:rowOff>
    </xdr:from>
    <xdr:to>
      <xdr:col>6</xdr:col>
      <xdr:colOff>114300</xdr:colOff>
      <xdr:row>655</xdr:row>
      <xdr:rowOff>161290</xdr:rowOff>
    </xdr:to>
    <xdr:pic>
      <xdr:nvPicPr>
        <xdr:cNvPr id="1099" name="Picture 364">
          <a:extLst>
            <a:ext uri="{FF2B5EF4-FFF2-40B4-BE49-F238E27FC236}">
              <a16:creationId xmlns:a16="http://schemas.microsoft.com/office/drawing/2014/main" id="{BC271207-F86E-4522-B7EE-0A5A59C90946}"/>
            </a:ext>
            <a:ext uri="{147F2762-F138-4A5C-976F-8EAC2B608ADB}">
              <a16:predDERef xmlns:a16="http://schemas.microsoft.com/office/drawing/2014/main" pred="{6D9598BD-552C-46D1-96F4-89778BF9C87E}"/>
            </a:ext>
          </a:extLst>
        </xdr:cNvPr>
        <xdr:cNvPicPr>
          <a:picLocks noChangeAspect="1"/>
        </xdr:cNvPicPr>
      </xdr:nvPicPr>
      <xdr:blipFill>
        <a:blip xmlns:r="http://schemas.openxmlformats.org/officeDocument/2006/relationships" r:embed="rId22"/>
        <a:stretch>
          <a:fillRect/>
        </a:stretch>
      </xdr:blipFill>
      <xdr:spPr>
        <a:xfrm>
          <a:off x="6372225" y="168021000"/>
          <a:ext cx="114300" cy="142875"/>
        </a:xfrm>
        <a:prstGeom prst="rect">
          <a:avLst/>
        </a:prstGeom>
      </xdr:spPr>
    </xdr:pic>
    <xdr:clientData/>
  </xdr:twoCellAnchor>
  <xdr:twoCellAnchor editAs="oneCell">
    <xdr:from>
      <xdr:col>6</xdr:col>
      <xdr:colOff>0</xdr:colOff>
      <xdr:row>657</xdr:row>
      <xdr:rowOff>0</xdr:rowOff>
    </xdr:from>
    <xdr:to>
      <xdr:col>6</xdr:col>
      <xdr:colOff>114300</xdr:colOff>
      <xdr:row>657</xdr:row>
      <xdr:rowOff>135255</xdr:rowOff>
    </xdr:to>
    <xdr:pic>
      <xdr:nvPicPr>
        <xdr:cNvPr id="712" name="Picture 331">
          <a:extLst>
            <a:ext uri="{FF2B5EF4-FFF2-40B4-BE49-F238E27FC236}">
              <a16:creationId xmlns:a16="http://schemas.microsoft.com/office/drawing/2014/main" id="{9A4E9B56-259C-421C-916B-8164FCB6F320}"/>
            </a:ext>
            <a:ext uri="{147F2762-F138-4A5C-976F-8EAC2B608ADB}">
              <a16:predDERef xmlns:a16="http://schemas.microsoft.com/office/drawing/2014/main" pred="{BC271207-F86E-4522-B7EE-0A5A59C90946}"/>
            </a:ext>
          </a:extLst>
        </xdr:cNvPr>
        <xdr:cNvPicPr>
          <a:picLocks noChangeAspect="1"/>
        </xdr:cNvPicPr>
      </xdr:nvPicPr>
      <xdr:blipFill>
        <a:blip xmlns:r="http://schemas.openxmlformats.org/officeDocument/2006/relationships" r:embed="rId22"/>
        <a:stretch>
          <a:fillRect/>
        </a:stretch>
      </xdr:blipFill>
      <xdr:spPr>
        <a:xfrm>
          <a:off x="6372225" y="168030525"/>
          <a:ext cx="114300" cy="142875"/>
        </a:xfrm>
        <a:prstGeom prst="rect">
          <a:avLst/>
        </a:prstGeom>
      </xdr:spPr>
    </xdr:pic>
    <xdr:clientData/>
  </xdr:twoCellAnchor>
  <xdr:twoCellAnchor editAs="oneCell">
    <xdr:from>
      <xdr:col>6</xdr:col>
      <xdr:colOff>0</xdr:colOff>
      <xdr:row>659</xdr:row>
      <xdr:rowOff>0</xdr:rowOff>
    </xdr:from>
    <xdr:to>
      <xdr:col>6</xdr:col>
      <xdr:colOff>114300</xdr:colOff>
      <xdr:row>659</xdr:row>
      <xdr:rowOff>131445</xdr:rowOff>
    </xdr:to>
    <xdr:pic>
      <xdr:nvPicPr>
        <xdr:cNvPr id="714" name="Picture 331">
          <a:extLst>
            <a:ext uri="{FF2B5EF4-FFF2-40B4-BE49-F238E27FC236}">
              <a16:creationId xmlns:a16="http://schemas.microsoft.com/office/drawing/2014/main" id="{33B6AF71-331B-4FCD-848D-C25D591863B5}"/>
            </a:ext>
            <a:ext uri="{147F2762-F138-4A5C-976F-8EAC2B608ADB}">
              <a16:predDERef xmlns:a16="http://schemas.microsoft.com/office/drawing/2014/main" pred="{9A4E9B56-259C-421C-916B-8164FCB6F320}"/>
            </a:ext>
          </a:extLst>
        </xdr:cNvPr>
        <xdr:cNvPicPr>
          <a:picLocks noChangeAspect="1"/>
        </xdr:cNvPicPr>
      </xdr:nvPicPr>
      <xdr:blipFill>
        <a:blip xmlns:r="http://schemas.openxmlformats.org/officeDocument/2006/relationships" r:embed="rId22"/>
        <a:stretch>
          <a:fillRect/>
        </a:stretch>
      </xdr:blipFill>
      <xdr:spPr>
        <a:xfrm>
          <a:off x="6372225" y="168487725"/>
          <a:ext cx="114300" cy="142875"/>
        </a:xfrm>
        <a:prstGeom prst="rect">
          <a:avLst/>
        </a:prstGeom>
      </xdr:spPr>
    </xdr:pic>
    <xdr:clientData/>
  </xdr:twoCellAnchor>
  <xdr:twoCellAnchor editAs="oneCell">
    <xdr:from>
      <xdr:col>6</xdr:col>
      <xdr:colOff>0</xdr:colOff>
      <xdr:row>663</xdr:row>
      <xdr:rowOff>9525</xdr:rowOff>
    </xdr:from>
    <xdr:to>
      <xdr:col>6</xdr:col>
      <xdr:colOff>114300</xdr:colOff>
      <xdr:row>663</xdr:row>
      <xdr:rowOff>154305</xdr:rowOff>
    </xdr:to>
    <xdr:pic>
      <xdr:nvPicPr>
        <xdr:cNvPr id="717" name="Picture 367">
          <a:extLst>
            <a:ext uri="{FF2B5EF4-FFF2-40B4-BE49-F238E27FC236}">
              <a16:creationId xmlns:a16="http://schemas.microsoft.com/office/drawing/2014/main" id="{A005E690-E510-4AB1-8A7E-E50D04B9A8A1}"/>
            </a:ext>
            <a:ext uri="{147F2762-F138-4A5C-976F-8EAC2B608ADB}">
              <a16:predDERef xmlns:a16="http://schemas.microsoft.com/office/drawing/2014/main" pred="{33B6AF71-331B-4FCD-848D-C25D591863B5}"/>
            </a:ext>
          </a:extLst>
        </xdr:cNvPr>
        <xdr:cNvPicPr>
          <a:picLocks noChangeAspect="1"/>
        </xdr:cNvPicPr>
      </xdr:nvPicPr>
      <xdr:blipFill>
        <a:blip xmlns:r="http://schemas.openxmlformats.org/officeDocument/2006/relationships" r:embed="rId22"/>
        <a:stretch>
          <a:fillRect/>
        </a:stretch>
      </xdr:blipFill>
      <xdr:spPr>
        <a:xfrm>
          <a:off x="6372225" y="169421175"/>
          <a:ext cx="114300" cy="142875"/>
        </a:xfrm>
        <a:prstGeom prst="rect">
          <a:avLst/>
        </a:prstGeom>
      </xdr:spPr>
    </xdr:pic>
    <xdr:clientData/>
  </xdr:twoCellAnchor>
  <xdr:twoCellAnchor editAs="oneCell">
    <xdr:from>
      <xdr:col>6</xdr:col>
      <xdr:colOff>0</xdr:colOff>
      <xdr:row>664</xdr:row>
      <xdr:rowOff>0</xdr:rowOff>
    </xdr:from>
    <xdr:to>
      <xdr:col>6</xdr:col>
      <xdr:colOff>114300</xdr:colOff>
      <xdr:row>664</xdr:row>
      <xdr:rowOff>131445</xdr:rowOff>
    </xdr:to>
    <xdr:pic>
      <xdr:nvPicPr>
        <xdr:cNvPr id="719" name="Picture 331">
          <a:extLst>
            <a:ext uri="{FF2B5EF4-FFF2-40B4-BE49-F238E27FC236}">
              <a16:creationId xmlns:a16="http://schemas.microsoft.com/office/drawing/2014/main" id="{A3C7F6C1-CD76-473E-93B1-01BAFC79F19B}"/>
            </a:ext>
            <a:ext uri="{147F2762-F138-4A5C-976F-8EAC2B608ADB}">
              <a16:predDERef xmlns:a16="http://schemas.microsoft.com/office/drawing/2014/main" pred="{A005E690-E510-4AB1-8A7E-E50D04B9A8A1}"/>
            </a:ext>
          </a:extLst>
        </xdr:cNvPr>
        <xdr:cNvPicPr>
          <a:picLocks noChangeAspect="1"/>
        </xdr:cNvPicPr>
      </xdr:nvPicPr>
      <xdr:blipFill>
        <a:blip xmlns:r="http://schemas.openxmlformats.org/officeDocument/2006/relationships" r:embed="rId22"/>
        <a:stretch>
          <a:fillRect/>
        </a:stretch>
      </xdr:blipFill>
      <xdr:spPr>
        <a:xfrm>
          <a:off x="6372225" y="169621200"/>
          <a:ext cx="114300" cy="142875"/>
        </a:xfrm>
        <a:prstGeom prst="rect">
          <a:avLst/>
        </a:prstGeom>
      </xdr:spPr>
    </xdr:pic>
    <xdr:clientData/>
  </xdr:twoCellAnchor>
  <xdr:twoCellAnchor editAs="oneCell">
    <xdr:from>
      <xdr:col>6</xdr:col>
      <xdr:colOff>0</xdr:colOff>
      <xdr:row>669</xdr:row>
      <xdr:rowOff>28575</xdr:rowOff>
    </xdr:from>
    <xdr:to>
      <xdr:col>6</xdr:col>
      <xdr:colOff>114300</xdr:colOff>
      <xdr:row>669</xdr:row>
      <xdr:rowOff>173355</xdr:rowOff>
    </xdr:to>
    <xdr:pic>
      <xdr:nvPicPr>
        <xdr:cNvPr id="723" name="Picture 369">
          <a:extLst>
            <a:ext uri="{FF2B5EF4-FFF2-40B4-BE49-F238E27FC236}">
              <a16:creationId xmlns:a16="http://schemas.microsoft.com/office/drawing/2014/main" id="{EDA5ADBE-6F83-44B0-BBD7-A7A73DF22E32}"/>
            </a:ext>
            <a:ext uri="{147F2762-F138-4A5C-976F-8EAC2B608ADB}">
              <a16:predDERef xmlns:a16="http://schemas.microsoft.com/office/drawing/2014/main" pred="{A3C7F6C1-CD76-473E-93B1-01BAFC79F19B}"/>
            </a:ext>
          </a:extLst>
        </xdr:cNvPr>
        <xdr:cNvPicPr>
          <a:picLocks noChangeAspect="1"/>
        </xdr:cNvPicPr>
      </xdr:nvPicPr>
      <xdr:blipFill>
        <a:blip xmlns:r="http://schemas.openxmlformats.org/officeDocument/2006/relationships" r:embed="rId22"/>
        <a:stretch>
          <a:fillRect/>
        </a:stretch>
      </xdr:blipFill>
      <xdr:spPr>
        <a:xfrm>
          <a:off x="6372225" y="170859450"/>
          <a:ext cx="114300" cy="142875"/>
        </a:xfrm>
        <a:prstGeom prst="rect">
          <a:avLst/>
        </a:prstGeom>
      </xdr:spPr>
    </xdr:pic>
    <xdr:clientData/>
  </xdr:twoCellAnchor>
  <xdr:twoCellAnchor editAs="oneCell">
    <xdr:from>
      <xdr:col>6</xdr:col>
      <xdr:colOff>0</xdr:colOff>
      <xdr:row>671</xdr:row>
      <xdr:rowOff>0</xdr:rowOff>
    </xdr:from>
    <xdr:to>
      <xdr:col>6</xdr:col>
      <xdr:colOff>114300</xdr:colOff>
      <xdr:row>671</xdr:row>
      <xdr:rowOff>131445</xdr:rowOff>
    </xdr:to>
    <xdr:pic>
      <xdr:nvPicPr>
        <xdr:cNvPr id="725" name="Picture 331">
          <a:extLst>
            <a:ext uri="{FF2B5EF4-FFF2-40B4-BE49-F238E27FC236}">
              <a16:creationId xmlns:a16="http://schemas.microsoft.com/office/drawing/2014/main" id="{EF9A9A4D-CB04-4EAA-B6DD-D75A38D5DDBB}"/>
            </a:ext>
            <a:ext uri="{147F2762-F138-4A5C-976F-8EAC2B608ADB}">
              <a16:predDERef xmlns:a16="http://schemas.microsoft.com/office/drawing/2014/main" pred="{EDA5ADBE-6F83-44B0-BBD7-A7A73DF22E32}"/>
            </a:ext>
          </a:extLst>
        </xdr:cNvPr>
        <xdr:cNvPicPr>
          <a:picLocks noChangeAspect="1"/>
        </xdr:cNvPicPr>
      </xdr:nvPicPr>
      <xdr:blipFill>
        <a:blip xmlns:r="http://schemas.openxmlformats.org/officeDocument/2006/relationships" r:embed="rId22"/>
        <a:stretch>
          <a:fillRect/>
        </a:stretch>
      </xdr:blipFill>
      <xdr:spPr>
        <a:xfrm>
          <a:off x="6372225" y="171211875"/>
          <a:ext cx="114300" cy="142875"/>
        </a:xfrm>
        <a:prstGeom prst="rect">
          <a:avLst/>
        </a:prstGeom>
      </xdr:spPr>
    </xdr:pic>
    <xdr:clientData/>
  </xdr:twoCellAnchor>
  <xdr:twoCellAnchor editAs="oneCell">
    <xdr:from>
      <xdr:col>6</xdr:col>
      <xdr:colOff>0</xdr:colOff>
      <xdr:row>673</xdr:row>
      <xdr:rowOff>19050</xdr:rowOff>
    </xdr:from>
    <xdr:to>
      <xdr:col>6</xdr:col>
      <xdr:colOff>114300</xdr:colOff>
      <xdr:row>673</xdr:row>
      <xdr:rowOff>171450</xdr:rowOff>
    </xdr:to>
    <xdr:pic>
      <xdr:nvPicPr>
        <xdr:cNvPr id="728" name="Picture 371">
          <a:extLst>
            <a:ext uri="{FF2B5EF4-FFF2-40B4-BE49-F238E27FC236}">
              <a16:creationId xmlns:a16="http://schemas.microsoft.com/office/drawing/2014/main" id="{AFFD950F-D8E2-497F-AEC2-5FE08317FD8B}"/>
            </a:ext>
            <a:ext uri="{147F2762-F138-4A5C-976F-8EAC2B608ADB}">
              <a16:predDERef xmlns:a16="http://schemas.microsoft.com/office/drawing/2014/main" pred="{EF9A9A4D-CB04-4EAA-B6DD-D75A38D5DDBB}"/>
            </a:ext>
          </a:extLst>
        </xdr:cNvPr>
        <xdr:cNvPicPr>
          <a:picLocks noChangeAspect="1"/>
        </xdr:cNvPicPr>
      </xdr:nvPicPr>
      <xdr:blipFill>
        <a:blip xmlns:r="http://schemas.openxmlformats.org/officeDocument/2006/relationships" r:embed="rId22"/>
        <a:stretch>
          <a:fillRect/>
        </a:stretch>
      </xdr:blipFill>
      <xdr:spPr>
        <a:xfrm>
          <a:off x="6372225" y="171564300"/>
          <a:ext cx="114300" cy="142875"/>
        </a:xfrm>
        <a:prstGeom prst="rect">
          <a:avLst/>
        </a:prstGeom>
      </xdr:spPr>
    </xdr:pic>
    <xdr:clientData/>
  </xdr:twoCellAnchor>
  <xdr:twoCellAnchor editAs="oneCell">
    <xdr:from>
      <xdr:col>6</xdr:col>
      <xdr:colOff>0</xdr:colOff>
      <xdr:row>675</xdr:row>
      <xdr:rowOff>0</xdr:rowOff>
    </xdr:from>
    <xdr:to>
      <xdr:col>6</xdr:col>
      <xdr:colOff>114300</xdr:colOff>
      <xdr:row>675</xdr:row>
      <xdr:rowOff>131445</xdr:rowOff>
    </xdr:to>
    <xdr:pic>
      <xdr:nvPicPr>
        <xdr:cNvPr id="730" name="Picture 331">
          <a:extLst>
            <a:ext uri="{FF2B5EF4-FFF2-40B4-BE49-F238E27FC236}">
              <a16:creationId xmlns:a16="http://schemas.microsoft.com/office/drawing/2014/main" id="{EBA6B14F-C959-42C5-B9F4-977E2C109512}"/>
            </a:ext>
            <a:ext uri="{147F2762-F138-4A5C-976F-8EAC2B608ADB}">
              <a16:predDERef xmlns:a16="http://schemas.microsoft.com/office/drawing/2014/main" pred="{AFFD950F-D8E2-497F-AEC2-5FE08317FD8B}"/>
            </a:ext>
          </a:extLst>
        </xdr:cNvPr>
        <xdr:cNvPicPr>
          <a:picLocks noChangeAspect="1"/>
        </xdr:cNvPicPr>
      </xdr:nvPicPr>
      <xdr:blipFill>
        <a:blip xmlns:r="http://schemas.openxmlformats.org/officeDocument/2006/relationships" r:embed="rId22"/>
        <a:stretch>
          <a:fillRect/>
        </a:stretch>
      </xdr:blipFill>
      <xdr:spPr>
        <a:xfrm>
          <a:off x="6372225" y="171926250"/>
          <a:ext cx="114300" cy="142875"/>
        </a:xfrm>
        <a:prstGeom prst="rect">
          <a:avLst/>
        </a:prstGeom>
      </xdr:spPr>
    </xdr:pic>
    <xdr:clientData/>
  </xdr:twoCellAnchor>
  <xdr:twoCellAnchor editAs="oneCell">
    <xdr:from>
      <xdr:col>6</xdr:col>
      <xdr:colOff>0</xdr:colOff>
      <xdr:row>679</xdr:row>
      <xdr:rowOff>19050</xdr:rowOff>
    </xdr:from>
    <xdr:to>
      <xdr:col>6</xdr:col>
      <xdr:colOff>114300</xdr:colOff>
      <xdr:row>679</xdr:row>
      <xdr:rowOff>161290</xdr:rowOff>
    </xdr:to>
    <xdr:pic>
      <xdr:nvPicPr>
        <xdr:cNvPr id="1100" name="Picture 373">
          <a:extLst>
            <a:ext uri="{FF2B5EF4-FFF2-40B4-BE49-F238E27FC236}">
              <a16:creationId xmlns:a16="http://schemas.microsoft.com/office/drawing/2014/main" id="{C8B8A598-A05B-4F28-A774-07C7FF7C4185}"/>
            </a:ext>
            <a:ext uri="{147F2762-F138-4A5C-976F-8EAC2B608ADB}">
              <a16:predDERef xmlns:a16="http://schemas.microsoft.com/office/drawing/2014/main" pred="{EBA6B14F-C959-42C5-B9F4-977E2C109512}"/>
            </a:ext>
          </a:extLst>
        </xdr:cNvPr>
        <xdr:cNvPicPr>
          <a:picLocks noChangeAspect="1"/>
        </xdr:cNvPicPr>
      </xdr:nvPicPr>
      <xdr:blipFill>
        <a:blip xmlns:r="http://schemas.openxmlformats.org/officeDocument/2006/relationships" r:embed="rId22"/>
        <a:stretch>
          <a:fillRect/>
        </a:stretch>
      </xdr:blipFill>
      <xdr:spPr>
        <a:xfrm>
          <a:off x="6372225" y="174240825"/>
          <a:ext cx="114300" cy="142875"/>
        </a:xfrm>
        <a:prstGeom prst="rect">
          <a:avLst/>
        </a:prstGeom>
      </xdr:spPr>
    </xdr:pic>
    <xdr:clientData/>
  </xdr:twoCellAnchor>
  <xdr:twoCellAnchor editAs="oneCell">
    <xdr:from>
      <xdr:col>6</xdr:col>
      <xdr:colOff>0</xdr:colOff>
      <xdr:row>682</xdr:row>
      <xdr:rowOff>19050</xdr:rowOff>
    </xdr:from>
    <xdr:to>
      <xdr:col>6</xdr:col>
      <xdr:colOff>114300</xdr:colOff>
      <xdr:row>682</xdr:row>
      <xdr:rowOff>161290</xdr:rowOff>
    </xdr:to>
    <xdr:pic>
      <xdr:nvPicPr>
        <xdr:cNvPr id="736" name="Picture 374">
          <a:extLst>
            <a:ext uri="{FF2B5EF4-FFF2-40B4-BE49-F238E27FC236}">
              <a16:creationId xmlns:a16="http://schemas.microsoft.com/office/drawing/2014/main" id="{8154EBA1-7E92-4B36-AEFB-961AC62AD6AA}"/>
            </a:ext>
            <a:ext uri="{147F2762-F138-4A5C-976F-8EAC2B608ADB}">
              <a16:predDERef xmlns:a16="http://schemas.microsoft.com/office/drawing/2014/main" pred="{C8B8A598-A05B-4F28-A774-07C7FF7C4185}"/>
            </a:ext>
          </a:extLst>
        </xdr:cNvPr>
        <xdr:cNvPicPr>
          <a:picLocks noChangeAspect="1"/>
        </xdr:cNvPicPr>
      </xdr:nvPicPr>
      <xdr:blipFill>
        <a:blip xmlns:r="http://schemas.openxmlformats.org/officeDocument/2006/relationships" r:embed="rId22"/>
        <a:stretch>
          <a:fillRect/>
        </a:stretch>
      </xdr:blipFill>
      <xdr:spPr>
        <a:xfrm>
          <a:off x="6372225" y="174326550"/>
          <a:ext cx="114300" cy="142875"/>
        </a:xfrm>
        <a:prstGeom prst="rect">
          <a:avLst/>
        </a:prstGeom>
      </xdr:spPr>
    </xdr:pic>
    <xdr:clientData/>
  </xdr:twoCellAnchor>
  <xdr:twoCellAnchor editAs="oneCell">
    <xdr:from>
      <xdr:col>6</xdr:col>
      <xdr:colOff>0</xdr:colOff>
      <xdr:row>689</xdr:row>
      <xdr:rowOff>19050</xdr:rowOff>
    </xdr:from>
    <xdr:to>
      <xdr:col>6</xdr:col>
      <xdr:colOff>114300</xdr:colOff>
      <xdr:row>689</xdr:row>
      <xdr:rowOff>161290</xdr:rowOff>
    </xdr:to>
    <xdr:pic>
      <xdr:nvPicPr>
        <xdr:cNvPr id="1101" name="Picture 375">
          <a:extLst>
            <a:ext uri="{FF2B5EF4-FFF2-40B4-BE49-F238E27FC236}">
              <a16:creationId xmlns:a16="http://schemas.microsoft.com/office/drawing/2014/main" id="{37207746-D272-47AC-B006-F68A3BF817CC}"/>
            </a:ext>
            <a:ext uri="{147F2762-F138-4A5C-976F-8EAC2B608ADB}">
              <a16:predDERef xmlns:a16="http://schemas.microsoft.com/office/drawing/2014/main" pred="{8154EBA1-7E92-4B36-AEFB-961AC62AD6AA}"/>
            </a:ext>
          </a:extLst>
        </xdr:cNvPr>
        <xdr:cNvPicPr>
          <a:picLocks noChangeAspect="1"/>
        </xdr:cNvPicPr>
      </xdr:nvPicPr>
      <xdr:blipFill>
        <a:blip xmlns:r="http://schemas.openxmlformats.org/officeDocument/2006/relationships" r:embed="rId22"/>
        <a:stretch>
          <a:fillRect/>
        </a:stretch>
      </xdr:blipFill>
      <xdr:spPr>
        <a:xfrm>
          <a:off x="6372225" y="177517425"/>
          <a:ext cx="114300" cy="142875"/>
        </a:xfrm>
        <a:prstGeom prst="rect">
          <a:avLst/>
        </a:prstGeom>
      </xdr:spPr>
    </xdr:pic>
    <xdr:clientData/>
  </xdr:twoCellAnchor>
  <xdr:twoCellAnchor editAs="oneCell">
    <xdr:from>
      <xdr:col>6</xdr:col>
      <xdr:colOff>0</xdr:colOff>
      <xdr:row>691</xdr:row>
      <xdr:rowOff>0</xdr:rowOff>
    </xdr:from>
    <xdr:to>
      <xdr:col>6</xdr:col>
      <xdr:colOff>114300</xdr:colOff>
      <xdr:row>691</xdr:row>
      <xdr:rowOff>131445</xdr:rowOff>
    </xdr:to>
    <xdr:pic>
      <xdr:nvPicPr>
        <xdr:cNvPr id="741" name="Picture 331">
          <a:extLst>
            <a:ext uri="{FF2B5EF4-FFF2-40B4-BE49-F238E27FC236}">
              <a16:creationId xmlns:a16="http://schemas.microsoft.com/office/drawing/2014/main" id="{88D1588A-6F59-45BC-B2FC-02D141CE7CFF}"/>
            </a:ext>
            <a:ext uri="{147F2762-F138-4A5C-976F-8EAC2B608ADB}">
              <a16:predDERef xmlns:a16="http://schemas.microsoft.com/office/drawing/2014/main" pred="{37207746-D272-47AC-B006-F68A3BF817CC}"/>
            </a:ext>
          </a:extLst>
        </xdr:cNvPr>
        <xdr:cNvPicPr>
          <a:picLocks noChangeAspect="1"/>
        </xdr:cNvPicPr>
      </xdr:nvPicPr>
      <xdr:blipFill>
        <a:blip xmlns:r="http://schemas.openxmlformats.org/officeDocument/2006/relationships" r:embed="rId22"/>
        <a:stretch>
          <a:fillRect/>
        </a:stretch>
      </xdr:blipFill>
      <xdr:spPr>
        <a:xfrm>
          <a:off x="6372225" y="177431700"/>
          <a:ext cx="114300" cy="142875"/>
        </a:xfrm>
        <a:prstGeom prst="rect">
          <a:avLst/>
        </a:prstGeom>
      </xdr:spPr>
    </xdr:pic>
    <xdr:clientData/>
  </xdr:twoCellAnchor>
  <xdr:twoCellAnchor editAs="oneCell">
    <xdr:from>
      <xdr:col>6</xdr:col>
      <xdr:colOff>0</xdr:colOff>
      <xdr:row>693</xdr:row>
      <xdr:rowOff>0</xdr:rowOff>
    </xdr:from>
    <xdr:to>
      <xdr:col>6</xdr:col>
      <xdr:colOff>114300</xdr:colOff>
      <xdr:row>693</xdr:row>
      <xdr:rowOff>135255</xdr:rowOff>
    </xdr:to>
    <xdr:pic>
      <xdr:nvPicPr>
        <xdr:cNvPr id="743" name="Picture 331">
          <a:extLst>
            <a:ext uri="{FF2B5EF4-FFF2-40B4-BE49-F238E27FC236}">
              <a16:creationId xmlns:a16="http://schemas.microsoft.com/office/drawing/2014/main" id="{B15AFAD8-AF5E-4C04-B28C-85ACF8FAC726}"/>
            </a:ext>
            <a:ext uri="{147F2762-F138-4A5C-976F-8EAC2B608ADB}">
              <a16:predDERef xmlns:a16="http://schemas.microsoft.com/office/drawing/2014/main" pred="{88D1588A-6F59-45BC-B2FC-02D141CE7CFF}"/>
            </a:ext>
          </a:extLst>
        </xdr:cNvPr>
        <xdr:cNvPicPr>
          <a:picLocks noChangeAspect="1"/>
        </xdr:cNvPicPr>
      </xdr:nvPicPr>
      <xdr:blipFill>
        <a:blip xmlns:r="http://schemas.openxmlformats.org/officeDocument/2006/relationships" r:embed="rId22"/>
        <a:stretch>
          <a:fillRect/>
        </a:stretch>
      </xdr:blipFill>
      <xdr:spPr>
        <a:xfrm>
          <a:off x="6372225" y="177812700"/>
          <a:ext cx="114300" cy="142875"/>
        </a:xfrm>
        <a:prstGeom prst="rect">
          <a:avLst/>
        </a:prstGeom>
      </xdr:spPr>
    </xdr:pic>
    <xdr:clientData/>
  </xdr:twoCellAnchor>
  <xdr:twoCellAnchor editAs="oneCell">
    <xdr:from>
      <xdr:col>6</xdr:col>
      <xdr:colOff>0</xdr:colOff>
      <xdr:row>697</xdr:row>
      <xdr:rowOff>9525</xdr:rowOff>
    </xdr:from>
    <xdr:to>
      <xdr:col>6</xdr:col>
      <xdr:colOff>114300</xdr:colOff>
      <xdr:row>697</xdr:row>
      <xdr:rowOff>154305</xdr:rowOff>
    </xdr:to>
    <xdr:pic>
      <xdr:nvPicPr>
        <xdr:cNvPr id="746" name="Picture 378">
          <a:extLst>
            <a:ext uri="{FF2B5EF4-FFF2-40B4-BE49-F238E27FC236}">
              <a16:creationId xmlns:a16="http://schemas.microsoft.com/office/drawing/2014/main" id="{EE5FE6AC-9AD7-4BE1-8263-E0F3F46915EC}"/>
            </a:ext>
            <a:ext uri="{147F2762-F138-4A5C-976F-8EAC2B608ADB}">
              <a16:predDERef xmlns:a16="http://schemas.microsoft.com/office/drawing/2014/main" pred="{B15AFAD8-AF5E-4C04-B28C-85ACF8FAC726}"/>
            </a:ext>
          </a:extLst>
        </xdr:cNvPr>
        <xdr:cNvPicPr>
          <a:picLocks noChangeAspect="1"/>
        </xdr:cNvPicPr>
      </xdr:nvPicPr>
      <xdr:blipFill>
        <a:blip xmlns:r="http://schemas.openxmlformats.org/officeDocument/2006/relationships" r:embed="rId22"/>
        <a:stretch>
          <a:fillRect/>
        </a:stretch>
      </xdr:blipFill>
      <xdr:spPr>
        <a:xfrm>
          <a:off x="6372225" y="178498500"/>
          <a:ext cx="114300" cy="142875"/>
        </a:xfrm>
        <a:prstGeom prst="rect">
          <a:avLst/>
        </a:prstGeom>
      </xdr:spPr>
    </xdr:pic>
    <xdr:clientData/>
  </xdr:twoCellAnchor>
  <xdr:twoCellAnchor editAs="oneCell">
    <xdr:from>
      <xdr:col>6</xdr:col>
      <xdr:colOff>0</xdr:colOff>
      <xdr:row>703</xdr:row>
      <xdr:rowOff>19050</xdr:rowOff>
    </xdr:from>
    <xdr:to>
      <xdr:col>6</xdr:col>
      <xdr:colOff>114300</xdr:colOff>
      <xdr:row>703</xdr:row>
      <xdr:rowOff>161290</xdr:rowOff>
    </xdr:to>
    <xdr:pic>
      <xdr:nvPicPr>
        <xdr:cNvPr id="1102" name="Picture 379">
          <a:extLst>
            <a:ext uri="{FF2B5EF4-FFF2-40B4-BE49-F238E27FC236}">
              <a16:creationId xmlns:a16="http://schemas.microsoft.com/office/drawing/2014/main" id="{28E24DB1-9852-47D6-BC71-D5401DCF1E50}"/>
            </a:ext>
            <a:ext uri="{147F2762-F138-4A5C-976F-8EAC2B608ADB}">
              <a16:predDERef xmlns:a16="http://schemas.microsoft.com/office/drawing/2014/main" pred="{EE5FE6AC-9AD7-4BE1-8263-E0F3F46915EC}"/>
            </a:ext>
          </a:extLst>
        </xdr:cNvPr>
        <xdr:cNvPicPr>
          <a:picLocks noChangeAspect="1"/>
        </xdr:cNvPicPr>
      </xdr:nvPicPr>
      <xdr:blipFill>
        <a:blip xmlns:r="http://schemas.openxmlformats.org/officeDocument/2006/relationships" r:embed="rId22"/>
        <a:stretch>
          <a:fillRect/>
        </a:stretch>
      </xdr:blipFill>
      <xdr:spPr>
        <a:xfrm>
          <a:off x="6372225" y="180736875"/>
          <a:ext cx="114300" cy="142875"/>
        </a:xfrm>
        <a:prstGeom prst="rect">
          <a:avLst/>
        </a:prstGeom>
      </xdr:spPr>
    </xdr:pic>
    <xdr:clientData/>
  </xdr:twoCellAnchor>
  <xdr:twoCellAnchor editAs="oneCell">
    <xdr:from>
      <xdr:col>6</xdr:col>
      <xdr:colOff>0</xdr:colOff>
      <xdr:row>705</xdr:row>
      <xdr:rowOff>0</xdr:rowOff>
    </xdr:from>
    <xdr:to>
      <xdr:col>6</xdr:col>
      <xdr:colOff>114300</xdr:colOff>
      <xdr:row>705</xdr:row>
      <xdr:rowOff>131445</xdr:rowOff>
    </xdr:to>
    <xdr:pic>
      <xdr:nvPicPr>
        <xdr:cNvPr id="751" name="Picture 331">
          <a:extLst>
            <a:ext uri="{FF2B5EF4-FFF2-40B4-BE49-F238E27FC236}">
              <a16:creationId xmlns:a16="http://schemas.microsoft.com/office/drawing/2014/main" id="{F9AFF438-9480-43A4-8C15-C2E22526A9B2}"/>
            </a:ext>
            <a:ext uri="{147F2762-F138-4A5C-976F-8EAC2B608ADB}">
              <a16:predDERef xmlns:a16="http://schemas.microsoft.com/office/drawing/2014/main" pred="{28E24DB1-9852-47D6-BC71-D5401DCF1E50}"/>
            </a:ext>
          </a:extLst>
        </xdr:cNvPr>
        <xdr:cNvPicPr>
          <a:picLocks noChangeAspect="1"/>
        </xdr:cNvPicPr>
      </xdr:nvPicPr>
      <xdr:blipFill>
        <a:blip xmlns:r="http://schemas.openxmlformats.org/officeDocument/2006/relationships" r:embed="rId22"/>
        <a:stretch>
          <a:fillRect/>
        </a:stretch>
      </xdr:blipFill>
      <xdr:spPr>
        <a:xfrm>
          <a:off x="6372225" y="180641625"/>
          <a:ext cx="114300" cy="142875"/>
        </a:xfrm>
        <a:prstGeom prst="rect">
          <a:avLst/>
        </a:prstGeom>
      </xdr:spPr>
    </xdr:pic>
    <xdr:clientData/>
  </xdr:twoCellAnchor>
  <xdr:twoCellAnchor editAs="oneCell">
    <xdr:from>
      <xdr:col>6</xdr:col>
      <xdr:colOff>0</xdr:colOff>
      <xdr:row>707</xdr:row>
      <xdr:rowOff>0</xdr:rowOff>
    </xdr:from>
    <xdr:to>
      <xdr:col>6</xdr:col>
      <xdr:colOff>114300</xdr:colOff>
      <xdr:row>707</xdr:row>
      <xdr:rowOff>135255</xdr:rowOff>
    </xdr:to>
    <xdr:pic>
      <xdr:nvPicPr>
        <xdr:cNvPr id="753" name="Picture 331">
          <a:extLst>
            <a:ext uri="{FF2B5EF4-FFF2-40B4-BE49-F238E27FC236}">
              <a16:creationId xmlns:a16="http://schemas.microsoft.com/office/drawing/2014/main" id="{F080494A-42A0-46F1-BA08-03CBADEE149C}"/>
            </a:ext>
            <a:ext uri="{147F2762-F138-4A5C-976F-8EAC2B608ADB}">
              <a16:predDERef xmlns:a16="http://schemas.microsoft.com/office/drawing/2014/main" pred="{F9AFF438-9480-43A4-8C15-C2E22526A9B2}"/>
            </a:ext>
          </a:extLst>
        </xdr:cNvPr>
        <xdr:cNvPicPr>
          <a:picLocks noChangeAspect="1"/>
        </xdr:cNvPicPr>
      </xdr:nvPicPr>
      <xdr:blipFill>
        <a:blip xmlns:r="http://schemas.openxmlformats.org/officeDocument/2006/relationships" r:embed="rId22"/>
        <a:stretch>
          <a:fillRect/>
        </a:stretch>
      </xdr:blipFill>
      <xdr:spPr>
        <a:xfrm>
          <a:off x="6372225" y="181022625"/>
          <a:ext cx="114300" cy="142875"/>
        </a:xfrm>
        <a:prstGeom prst="rect">
          <a:avLst/>
        </a:prstGeom>
      </xdr:spPr>
    </xdr:pic>
    <xdr:clientData/>
  </xdr:twoCellAnchor>
  <xdr:twoCellAnchor editAs="oneCell">
    <xdr:from>
      <xdr:col>6</xdr:col>
      <xdr:colOff>0</xdr:colOff>
      <xdr:row>710</xdr:row>
      <xdr:rowOff>19050</xdr:rowOff>
    </xdr:from>
    <xdr:to>
      <xdr:col>6</xdr:col>
      <xdr:colOff>114300</xdr:colOff>
      <xdr:row>710</xdr:row>
      <xdr:rowOff>161290</xdr:rowOff>
    </xdr:to>
    <xdr:pic>
      <xdr:nvPicPr>
        <xdr:cNvPr id="757" name="Picture 382">
          <a:extLst>
            <a:ext uri="{FF2B5EF4-FFF2-40B4-BE49-F238E27FC236}">
              <a16:creationId xmlns:a16="http://schemas.microsoft.com/office/drawing/2014/main" id="{25755BA6-76B1-4AED-9FEE-A3E5A9A9EF83}"/>
            </a:ext>
            <a:ext uri="{147F2762-F138-4A5C-976F-8EAC2B608ADB}">
              <a16:predDERef xmlns:a16="http://schemas.microsoft.com/office/drawing/2014/main" pred="{F080494A-42A0-46F1-BA08-03CBADEE149C}"/>
            </a:ext>
          </a:extLst>
        </xdr:cNvPr>
        <xdr:cNvPicPr>
          <a:picLocks noChangeAspect="1"/>
        </xdr:cNvPicPr>
      </xdr:nvPicPr>
      <xdr:blipFill>
        <a:blip xmlns:r="http://schemas.openxmlformats.org/officeDocument/2006/relationships" r:embed="rId22"/>
        <a:stretch>
          <a:fillRect/>
        </a:stretch>
      </xdr:blipFill>
      <xdr:spPr>
        <a:xfrm>
          <a:off x="6372225" y="181660800"/>
          <a:ext cx="114300" cy="142875"/>
        </a:xfrm>
        <a:prstGeom prst="rect">
          <a:avLst/>
        </a:prstGeom>
      </xdr:spPr>
    </xdr:pic>
    <xdr:clientData/>
  </xdr:twoCellAnchor>
  <xdr:twoCellAnchor editAs="oneCell">
    <xdr:from>
      <xdr:col>6</xdr:col>
      <xdr:colOff>0</xdr:colOff>
      <xdr:row>712</xdr:row>
      <xdr:rowOff>0</xdr:rowOff>
    </xdr:from>
    <xdr:to>
      <xdr:col>6</xdr:col>
      <xdr:colOff>114300</xdr:colOff>
      <xdr:row>712</xdr:row>
      <xdr:rowOff>135255</xdr:rowOff>
    </xdr:to>
    <xdr:pic>
      <xdr:nvPicPr>
        <xdr:cNvPr id="759" name="Picture 331">
          <a:extLst>
            <a:ext uri="{FF2B5EF4-FFF2-40B4-BE49-F238E27FC236}">
              <a16:creationId xmlns:a16="http://schemas.microsoft.com/office/drawing/2014/main" id="{B69B542B-E05E-4B9A-B4D2-3E1AD206CC5D}"/>
            </a:ext>
            <a:ext uri="{147F2762-F138-4A5C-976F-8EAC2B608ADB}">
              <a16:predDERef xmlns:a16="http://schemas.microsoft.com/office/drawing/2014/main" pred="{25755BA6-76B1-4AED-9FEE-A3E5A9A9EF83}"/>
            </a:ext>
          </a:extLst>
        </xdr:cNvPr>
        <xdr:cNvPicPr>
          <a:picLocks noChangeAspect="1"/>
        </xdr:cNvPicPr>
      </xdr:nvPicPr>
      <xdr:blipFill>
        <a:blip xmlns:r="http://schemas.openxmlformats.org/officeDocument/2006/relationships" r:embed="rId22"/>
        <a:stretch>
          <a:fillRect/>
        </a:stretch>
      </xdr:blipFill>
      <xdr:spPr>
        <a:xfrm>
          <a:off x="6372225" y="182013225"/>
          <a:ext cx="114300" cy="142875"/>
        </a:xfrm>
        <a:prstGeom prst="rect">
          <a:avLst/>
        </a:prstGeom>
      </xdr:spPr>
    </xdr:pic>
    <xdr:clientData/>
  </xdr:twoCellAnchor>
  <xdr:twoCellAnchor editAs="oneCell">
    <xdr:from>
      <xdr:col>6</xdr:col>
      <xdr:colOff>0</xdr:colOff>
      <xdr:row>714</xdr:row>
      <xdr:rowOff>0</xdr:rowOff>
    </xdr:from>
    <xdr:to>
      <xdr:col>6</xdr:col>
      <xdr:colOff>114300</xdr:colOff>
      <xdr:row>714</xdr:row>
      <xdr:rowOff>131445</xdr:rowOff>
    </xdr:to>
    <xdr:pic>
      <xdr:nvPicPr>
        <xdr:cNvPr id="761" name="Picture 331">
          <a:extLst>
            <a:ext uri="{FF2B5EF4-FFF2-40B4-BE49-F238E27FC236}">
              <a16:creationId xmlns:a16="http://schemas.microsoft.com/office/drawing/2014/main" id="{99E36469-27D9-4C42-AFB9-51CFD043B914}"/>
            </a:ext>
            <a:ext uri="{147F2762-F138-4A5C-976F-8EAC2B608ADB}">
              <a16:predDERef xmlns:a16="http://schemas.microsoft.com/office/drawing/2014/main" pred="{B69B542B-E05E-4B9A-B4D2-3E1AD206CC5D}"/>
            </a:ext>
          </a:extLst>
        </xdr:cNvPr>
        <xdr:cNvPicPr>
          <a:picLocks noChangeAspect="1"/>
        </xdr:cNvPicPr>
      </xdr:nvPicPr>
      <xdr:blipFill>
        <a:blip xmlns:r="http://schemas.openxmlformats.org/officeDocument/2006/relationships" r:embed="rId22"/>
        <a:stretch>
          <a:fillRect/>
        </a:stretch>
      </xdr:blipFill>
      <xdr:spPr>
        <a:xfrm>
          <a:off x="6372225" y="182375175"/>
          <a:ext cx="114300" cy="142875"/>
        </a:xfrm>
        <a:prstGeom prst="rect">
          <a:avLst/>
        </a:prstGeom>
      </xdr:spPr>
    </xdr:pic>
    <xdr:clientData/>
  </xdr:twoCellAnchor>
  <xdr:twoCellAnchor editAs="oneCell">
    <xdr:from>
      <xdr:col>6</xdr:col>
      <xdr:colOff>0</xdr:colOff>
      <xdr:row>718</xdr:row>
      <xdr:rowOff>19050</xdr:rowOff>
    </xdr:from>
    <xdr:to>
      <xdr:col>6</xdr:col>
      <xdr:colOff>114300</xdr:colOff>
      <xdr:row>718</xdr:row>
      <xdr:rowOff>161290</xdr:rowOff>
    </xdr:to>
    <xdr:pic>
      <xdr:nvPicPr>
        <xdr:cNvPr id="1103" name="Picture 385">
          <a:extLst>
            <a:ext uri="{FF2B5EF4-FFF2-40B4-BE49-F238E27FC236}">
              <a16:creationId xmlns:a16="http://schemas.microsoft.com/office/drawing/2014/main" id="{666D62E8-A365-4A16-BA06-A8DEA29AC602}"/>
            </a:ext>
            <a:ext uri="{147F2762-F138-4A5C-976F-8EAC2B608ADB}">
              <a16:predDERef xmlns:a16="http://schemas.microsoft.com/office/drawing/2014/main" pred="{99E36469-27D9-4C42-AFB9-51CFD043B914}"/>
            </a:ext>
          </a:extLst>
        </xdr:cNvPr>
        <xdr:cNvPicPr>
          <a:picLocks noChangeAspect="1"/>
        </xdr:cNvPicPr>
      </xdr:nvPicPr>
      <xdr:blipFill>
        <a:blip xmlns:r="http://schemas.openxmlformats.org/officeDocument/2006/relationships" r:embed="rId22"/>
        <a:stretch>
          <a:fillRect/>
        </a:stretch>
      </xdr:blipFill>
      <xdr:spPr>
        <a:xfrm>
          <a:off x="6372225" y="183632475"/>
          <a:ext cx="114300" cy="142875"/>
        </a:xfrm>
        <a:prstGeom prst="rect">
          <a:avLst/>
        </a:prstGeom>
      </xdr:spPr>
    </xdr:pic>
    <xdr:clientData/>
  </xdr:twoCellAnchor>
  <xdr:twoCellAnchor editAs="oneCell">
    <xdr:from>
      <xdr:col>6</xdr:col>
      <xdr:colOff>0</xdr:colOff>
      <xdr:row>720</xdr:row>
      <xdr:rowOff>0</xdr:rowOff>
    </xdr:from>
    <xdr:to>
      <xdr:col>6</xdr:col>
      <xdr:colOff>114300</xdr:colOff>
      <xdr:row>720</xdr:row>
      <xdr:rowOff>131445</xdr:rowOff>
    </xdr:to>
    <xdr:pic>
      <xdr:nvPicPr>
        <xdr:cNvPr id="766" name="Picture 331">
          <a:extLst>
            <a:ext uri="{FF2B5EF4-FFF2-40B4-BE49-F238E27FC236}">
              <a16:creationId xmlns:a16="http://schemas.microsoft.com/office/drawing/2014/main" id="{BBA8C563-CA67-4F3C-AEED-0AE1C3D2D798}"/>
            </a:ext>
            <a:ext uri="{147F2762-F138-4A5C-976F-8EAC2B608ADB}">
              <a16:predDERef xmlns:a16="http://schemas.microsoft.com/office/drawing/2014/main" pred="{666D62E8-A365-4A16-BA06-A8DEA29AC602}"/>
            </a:ext>
          </a:extLst>
        </xdr:cNvPr>
        <xdr:cNvPicPr>
          <a:picLocks noChangeAspect="1"/>
        </xdr:cNvPicPr>
      </xdr:nvPicPr>
      <xdr:blipFill>
        <a:blip xmlns:r="http://schemas.openxmlformats.org/officeDocument/2006/relationships" r:embed="rId22"/>
        <a:stretch>
          <a:fillRect/>
        </a:stretch>
      </xdr:blipFill>
      <xdr:spPr>
        <a:xfrm>
          <a:off x="6372225" y="184346850"/>
          <a:ext cx="114300" cy="142875"/>
        </a:xfrm>
        <a:prstGeom prst="rect">
          <a:avLst/>
        </a:prstGeom>
      </xdr:spPr>
    </xdr:pic>
    <xdr:clientData/>
  </xdr:twoCellAnchor>
  <xdr:twoCellAnchor editAs="oneCell">
    <xdr:from>
      <xdr:col>6</xdr:col>
      <xdr:colOff>0</xdr:colOff>
      <xdr:row>722</xdr:row>
      <xdr:rowOff>0</xdr:rowOff>
    </xdr:from>
    <xdr:to>
      <xdr:col>6</xdr:col>
      <xdr:colOff>114300</xdr:colOff>
      <xdr:row>722</xdr:row>
      <xdr:rowOff>135255</xdr:rowOff>
    </xdr:to>
    <xdr:pic>
      <xdr:nvPicPr>
        <xdr:cNvPr id="768" name="Picture 331">
          <a:extLst>
            <a:ext uri="{FF2B5EF4-FFF2-40B4-BE49-F238E27FC236}">
              <a16:creationId xmlns:a16="http://schemas.microsoft.com/office/drawing/2014/main" id="{41BD5E8B-8182-4D50-B4C7-BB982A222D4A}"/>
            </a:ext>
            <a:ext uri="{147F2762-F138-4A5C-976F-8EAC2B608ADB}">
              <a16:predDERef xmlns:a16="http://schemas.microsoft.com/office/drawing/2014/main" pred="{BBA8C563-CA67-4F3C-AEED-0AE1C3D2D798}"/>
            </a:ext>
          </a:extLst>
        </xdr:cNvPr>
        <xdr:cNvPicPr>
          <a:picLocks noChangeAspect="1"/>
        </xdr:cNvPicPr>
      </xdr:nvPicPr>
      <xdr:blipFill>
        <a:blip xmlns:r="http://schemas.openxmlformats.org/officeDocument/2006/relationships" r:embed="rId22"/>
        <a:stretch>
          <a:fillRect/>
        </a:stretch>
      </xdr:blipFill>
      <xdr:spPr>
        <a:xfrm>
          <a:off x="6372225" y="185204100"/>
          <a:ext cx="114300" cy="142875"/>
        </a:xfrm>
        <a:prstGeom prst="rect">
          <a:avLst/>
        </a:prstGeom>
      </xdr:spPr>
    </xdr:pic>
    <xdr:clientData/>
  </xdr:twoCellAnchor>
  <xdr:twoCellAnchor editAs="oneCell">
    <xdr:from>
      <xdr:col>6</xdr:col>
      <xdr:colOff>0</xdr:colOff>
      <xdr:row>733</xdr:row>
      <xdr:rowOff>19050</xdr:rowOff>
    </xdr:from>
    <xdr:to>
      <xdr:col>6</xdr:col>
      <xdr:colOff>114300</xdr:colOff>
      <xdr:row>733</xdr:row>
      <xdr:rowOff>161290</xdr:rowOff>
    </xdr:to>
    <xdr:pic>
      <xdr:nvPicPr>
        <xdr:cNvPr id="1104" name="Picture 388">
          <a:extLst>
            <a:ext uri="{FF2B5EF4-FFF2-40B4-BE49-F238E27FC236}">
              <a16:creationId xmlns:a16="http://schemas.microsoft.com/office/drawing/2014/main" id="{407F7586-CC12-47BA-A3BD-852F73E3D1B8}"/>
            </a:ext>
            <a:ext uri="{147F2762-F138-4A5C-976F-8EAC2B608ADB}">
              <a16:predDERef xmlns:a16="http://schemas.microsoft.com/office/drawing/2014/main" pred="{41BD5E8B-8182-4D50-B4C7-BB982A222D4A}"/>
            </a:ext>
          </a:extLst>
        </xdr:cNvPr>
        <xdr:cNvPicPr>
          <a:picLocks noChangeAspect="1"/>
        </xdr:cNvPicPr>
      </xdr:nvPicPr>
      <xdr:blipFill>
        <a:blip xmlns:r="http://schemas.openxmlformats.org/officeDocument/2006/relationships" r:embed="rId22"/>
        <a:stretch>
          <a:fillRect/>
        </a:stretch>
      </xdr:blipFill>
      <xdr:spPr>
        <a:xfrm>
          <a:off x="6372225" y="188347350"/>
          <a:ext cx="114300" cy="142875"/>
        </a:xfrm>
        <a:prstGeom prst="rect">
          <a:avLst/>
        </a:prstGeom>
      </xdr:spPr>
    </xdr:pic>
    <xdr:clientData/>
  </xdr:twoCellAnchor>
  <xdr:twoCellAnchor editAs="oneCell">
    <xdr:from>
      <xdr:col>6</xdr:col>
      <xdr:colOff>0</xdr:colOff>
      <xdr:row>735</xdr:row>
      <xdr:rowOff>0</xdr:rowOff>
    </xdr:from>
    <xdr:to>
      <xdr:col>6</xdr:col>
      <xdr:colOff>114300</xdr:colOff>
      <xdr:row>735</xdr:row>
      <xdr:rowOff>135255</xdr:rowOff>
    </xdr:to>
    <xdr:pic>
      <xdr:nvPicPr>
        <xdr:cNvPr id="773" name="Picture 331">
          <a:extLst>
            <a:ext uri="{FF2B5EF4-FFF2-40B4-BE49-F238E27FC236}">
              <a16:creationId xmlns:a16="http://schemas.microsoft.com/office/drawing/2014/main" id="{9BD36F91-5AB6-4DFD-BF2F-F84130618AFE}"/>
            </a:ext>
            <a:ext uri="{147F2762-F138-4A5C-976F-8EAC2B608ADB}">
              <a16:predDERef xmlns:a16="http://schemas.microsoft.com/office/drawing/2014/main" pred="{407F7586-CC12-47BA-A3BD-852F73E3D1B8}"/>
            </a:ext>
          </a:extLst>
        </xdr:cNvPr>
        <xdr:cNvPicPr>
          <a:picLocks noChangeAspect="1"/>
        </xdr:cNvPicPr>
      </xdr:nvPicPr>
      <xdr:blipFill>
        <a:blip xmlns:r="http://schemas.openxmlformats.org/officeDocument/2006/relationships" r:embed="rId22"/>
        <a:stretch>
          <a:fillRect/>
        </a:stretch>
      </xdr:blipFill>
      <xdr:spPr>
        <a:xfrm>
          <a:off x="6372225" y="189433200"/>
          <a:ext cx="114300" cy="142875"/>
        </a:xfrm>
        <a:prstGeom prst="rect">
          <a:avLst/>
        </a:prstGeom>
      </xdr:spPr>
    </xdr:pic>
    <xdr:clientData/>
  </xdr:twoCellAnchor>
  <xdr:twoCellAnchor editAs="oneCell">
    <xdr:from>
      <xdr:col>6</xdr:col>
      <xdr:colOff>0</xdr:colOff>
      <xdr:row>737</xdr:row>
      <xdr:rowOff>0</xdr:rowOff>
    </xdr:from>
    <xdr:to>
      <xdr:col>6</xdr:col>
      <xdr:colOff>114300</xdr:colOff>
      <xdr:row>737</xdr:row>
      <xdr:rowOff>131445</xdr:rowOff>
    </xdr:to>
    <xdr:pic>
      <xdr:nvPicPr>
        <xdr:cNvPr id="775" name="Picture 331">
          <a:extLst>
            <a:ext uri="{FF2B5EF4-FFF2-40B4-BE49-F238E27FC236}">
              <a16:creationId xmlns:a16="http://schemas.microsoft.com/office/drawing/2014/main" id="{429EF872-87E5-4E1E-8F98-639C76DD6B1B}"/>
            </a:ext>
            <a:ext uri="{147F2762-F138-4A5C-976F-8EAC2B608ADB}">
              <a16:predDERef xmlns:a16="http://schemas.microsoft.com/office/drawing/2014/main" pred="{9BD36F91-5AB6-4DFD-BF2F-F84130618AFE}"/>
            </a:ext>
          </a:extLst>
        </xdr:cNvPr>
        <xdr:cNvPicPr>
          <a:picLocks noChangeAspect="1"/>
        </xdr:cNvPicPr>
      </xdr:nvPicPr>
      <xdr:blipFill>
        <a:blip xmlns:r="http://schemas.openxmlformats.org/officeDocument/2006/relationships" r:embed="rId22"/>
        <a:stretch>
          <a:fillRect/>
        </a:stretch>
      </xdr:blipFill>
      <xdr:spPr>
        <a:xfrm>
          <a:off x="6372225" y="191014350"/>
          <a:ext cx="114300" cy="142875"/>
        </a:xfrm>
        <a:prstGeom prst="rect">
          <a:avLst/>
        </a:prstGeom>
      </xdr:spPr>
    </xdr:pic>
    <xdr:clientData/>
  </xdr:twoCellAnchor>
  <xdr:twoCellAnchor editAs="oneCell">
    <xdr:from>
      <xdr:col>6</xdr:col>
      <xdr:colOff>0</xdr:colOff>
      <xdr:row>751</xdr:row>
      <xdr:rowOff>28575</xdr:rowOff>
    </xdr:from>
    <xdr:to>
      <xdr:col>6</xdr:col>
      <xdr:colOff>114300</xdr:colOff>
      <xdr:row>752</xdr:row>
      <xdr:rowOff>173</xdr:rowOff>
    </xdr:to>
    <xdr:pic>
      <xdr:nvPicPr>
        <xdr:cNvPr id="1105" name="Picture 391">
          <a:extLst>
            <a:ext uri="{FF2B5EF4-FFF2-40B4-BE49-F238E27FC236}">
              <a16:creationId xmlns:a16="http://schemas.microsoft.com/office/drawing/2014/main" id="{199CD486-E5BA-4115-873A-A9A902A8B235}"/>
            </a:ext>
            <a:ext uri="{147F2762-F138-4A5C-976F-8EAC2B608ADB}">
              <a16:predDERef xmlns:a16="http://schemas.microsoft.com/office/drawing/2014/main" pred="{429EF872-87E5-4E1E-8F98-639C76DD6B1B}"/>
            </a:ext>
          </a:extLst>
        </xdr:cNvPr>
        <xdr:cNvPicPr>
          <a:picLocks noChangeAspect="1"/>
        </xdr:cNvPicPr>
      </xdr:nvPicPr>
      <xdr:blipFill>
        <a:blip xmlns:r="http://schemas.openxmlformats.org/officeDocument/2006/relationships" r:embed="rId22"/>
        <a:stretch>
          <a:fillRect/>
        </a:stretch>
      </xdr:blipFill>
      <xdr:spPr>
        <a:xfrm>
          <a:off x="6372225" y="194490975"/>
          <a:ext cx="114300" cy="142875"/>
        </a:xfrm>
        <a:prstGeom prst="rect">
          <a:avLst/>
        </a:prstGeom>
      </xdr:spPr>
    </xdr:pic>
    <xdr:clientData/>
  </xdr:twoCellAnchor>
  <xdr:twoCellAnchor editAs="oneCell">
    <xdr:from>
      <xdr:col>6</xdr:col>
      <xdr:colOff>0</xdr:colOff>
      <xdr:row>753</xdr:row>
      <xdr:rowOff>0</xdr:rowOff>
    </xdr:from>
    <xdr:to>
      <xdr:col>6</xdr:col>
      <xdr:colOff>114300</xdr:colOff>
      <xdr:row>753</xdr:row>
      <xdr:rowOff>135255</xdr:rowOff>
    </xdr:to>
    <xdr:pic>
      <xdr:nvPicPr>
        <xdr:cNvPr id="780" name="Picture 331">
          <a:extLst>
            <a:ext uri="{FF2B5EF4-FFF2-40B4-BE49-F238E27FC236}">
              <a16:creationId xmlns:a16="http://schemas.microsoft.com/office/drawing/2014/main" id="{2A290D24-274E-4A20-874C-9D0916812E17}"/>
            </a:ext>
            <a:ext uri="{147F2762-F138-4A5C-976F-8EAC2B608ADB}">
              <a16:predDERef xmlns:a16="http://schemas.microsoft.com/office/drawing/2014/main" pred="{199CD486-E5BA-4115-873A-A9A902A8B235}"/>
            </a:ext>
          </a:extLst>
        </xdr:cNvPr>
        <xdr:cNvPicPr>
          <a:picLocks noChangeAspect="1"/>
        </xdr:cNvPicPr>
      </xdr:nvPicPr>
      <xdr:blipFill>
        <a:blip xmlns:r="http://schemas.openxmlformats.org/officeDocument/2006/relationships" r:embed="rId22"/>
        <a:stretch>
          <a:fillRect/>
        </a:stretch>
      </xdr:blipFill>
      <xdr:spPr>
        <a:xfrm>
          <a:off x="6372225" y="194576700"/>
          <a:ext cx="114300" cy="142875"/>
        </a:xfrm>
        <a:prstGeom prst="rect">
          <a:avLst/>
        </a:prstGeom>
      </xdr:spPr>
    </xdr:pic>
    <xdr:clientData/>
  </xdr:twoCellAnchor>
  <xdr:twoCellAnchor editAs="oneCell">
    <xdr:from>
      <xdr:col>6</xdr:col>
      <xdr:colOff>0</xdr:colOff>
      <xdr:row>755</xdr:row>
      <xdr:rowOff>0</xdr:rowOff>
    </xdr:from>
    <xdr:to>
      <xdr:col>6</xdr:col>
      <xdr:colOff>114300</xdr:colOff>
      <xdr:row>755</xdr:row>
      <xdr:rowOff>131445</xdr:rowOff>
    </xdr:to>
    <xdr:pic>
      <xdr:nvPicPr>
        <xdr:cNvPr id="782" name="Picture 331">
          <a:extLst>
            <a:ext uri="{FF2B5EF4-FFF2-40B4-BE49-F238E27FC236}">
              <a16:creationId xmlns:a16="http://schemas.microsoft.com/office/drawing/2014/main" id="{144C001F-182B-4E97-B13A-DBEEA9A74398}"/>
            </a:ext>
            <a:ext uri="{147F2762-F138-4A5C-976F-8EAC2B608ADB}">
              <a16:predDERef xmlns:a16="http://schemas.microsoft.com/office/drawing/2014/main" pred="{2A290D24-274E-4A20-874C-9D0916812E17}"/>
            </a:ext>
          </a:extLst>
        </xdr:cNvPr>
        <xdr:cNvPicPr>
          <a:picLocks noChangeAspect="1"/>
        </xdr:cNvPicPr>
      </xdr:nvPicPr>
      <xdr:blipFill>
        <a:blip xmlns:r="http://schemas.openxmlformats.org/officeDocument/2006/relationships" r:embed="rId22"/>
        <a:stretch>
          <a:fillRect/>
        </a:stretch>
      </xdr:blipFill>
      <xdr:spPr>
        <a:xfrm>
          <a:off x="6372225" y="195900675"/>
          <a:ext cx="114300" cy="142875"/>
        </a:xfrm>
        <a:prstGeom prst="rect">
          <a:avLst/>
        </a:prstGeom>
      </xdr:spPr>
    </xdr:pic>
    <xdr:clientData/>
  </xdr:twoCellAnchor>
  <xdr:twoCellAnchor editAs="oneCell">
    <xdr:from>
      <xdr:col>6</xdr:col>
      <xdr:colOff>0</xdr:colOff>
      <xdr:row>775</xdr:row>
      <xdr:rowOff>19050</xdr:rowOff>
    </xdr:from>
    <xdr:to>
      <xdr:col>6</xdr:col>
      <xdr:colOff>114300</xdr:colOff>
      <xdr:row>775</xdr:row>
      <xdr:rowOff>171450</xdr:rowOff>
    </xdr:to>
    <xdr:pic>
      <xdr:nvPicPr>
        <xdr:cNvPr id="785" name="Picture 394">
          <a:extLst>
            <a:ext uri="{FF2B5EF4-FFF2-40B4-BE49-F238E27FC236}">
              <a16:creationId xmlns:a16="http://schemas.microsoft.com/office/drawing/2014/main" id="{1C91D048-8605-4049-B47C-B78B434A66F0}"/>
            </a:ext>
            <a:ext uri="{147F2762-F138-4A5C-976F-8EAC2B608ADB}">
              <a16:predDERef xmlns:a16="http://schemas.microsoft.com/office/drawing/2014/main" pred="{144C001F-182B-4E97-B13A-DBEEA9A74398}"/>
            </a:ext>
          </a:extLst>
        </xdr:cNvPr>
        <xdr:cNvPicPr>
          <a:picLocks noChangeAspect="1"/>
        </xdr:cNvPicPr>
      </xdr:nvPicPr>
      <xdr:blipFill>
        <a:blip xmlns:r="http://schemas.openxmlformats.org/officeDocument/2006/relationships" r:embed="rId22"/>
        <a:stretch>
          <a:fillRect/>
        </a:stretch>
      </xdr:blipFill>
      <xdr:spPr>
        <a:xfrm>
          <a:off x="6372225" y="200167875"/>
          <a:ext cx="114300" cy="142875"/>
        </a:xfrm>
        <a:prstGeom prst="rect">
          <a:avLst/>
        </a:prstGeom>
      </xdr:spPr>
    </xdr:pic>
    <xdr:clientData/>
  </xdr:twoCellAnchor>
  <xdr:twoCellAnchor editAs="oneCell">
    <xdr:from>
      <xdr:col>6</xdr:col>
      <xdr:colOff>0</xdr:colOff>
      <xdr:row>777</xdr:row>
      <xdr:rowOff>0</xdr:rowOff>
    </xdr:from>
    <xdr:to>
      <xdr:col>6</xdr:col>
      <xdr:colOff>114300</xdr:colOff>
      <xdr:row>777</xdr:row>
      <xdr:rowOff>131445</xdr:rowOff>
    </xdr:to>
    <xdr:pic>
      <xdr:nvPicPr>
        <xdr:cNvPr id="787" name="Picture 331">
          <a:extLst>
            <a:ext uri="{FF2B5EF4-FFF2-40B4-BE49-F238E27FC236}">
              <a16:creationId xmlns:a16="http://schemas.microsoft.com/office/drawing/2014/main" id="{ED981679-9436-4B71-844B-3DCF4201D762}"/>
            </a:ext>
            <a:ext uri="{147F2762-F138-4A5C-976F-8EAC2B608ADB}">
              <a16:predDERef xmlns:a16="http://schemas.microsoft.com/office/drawing/2014/main" pred="{1C91D048-8605-4049-B47C-B78B434A66F0}"/>
            </a:ext>
          </a:extLst>
        </xdr:cNvPr>
        <xdr:cNvPicPr>
          <a:picLocks noChangeAspect="1"/>
        </xdr:cNvPicPr>
      </xdr:nvPicPr>
      <xdr:blipFill>
        <a:blip xmlns:r="http://schemas.openxmlformats.org/officeDocument/2006/relationships" r:embed="rId22"/>
        <a:stretch>
          <a:fillRect/>
        </a:stretch>
      </xdr:blipFill>
      <xdr:spPr>
        <a:xfrm>
          <a:off x="6372225" y="200739375"/>
          <a:ext cx="114300" cy="142875"/>
        </a:xfrm>
        <a:prstGeom prst="rect">
          <a:avLst/>
        </a:prstGeom>
      </xdr:spPr>
    </xdr:pic>
    <xdr:clientData/>
  </xdr:twoCellAnchor>
  <xdr:twoCellAnchor editAs="oneCell">
    <xdr:from>
      <xdr:col>6</xdr:col>
      <xdr:colOff>0</xdr:colOff>
      <xdr:row>781</xdr:row>
      <xdr:rowOff>9525</xdr:rowOff>
    </xdr:from>
    <xdr:to>
      <xdr:col>6</xdr:col>
      <xdr:colOff>114300</xdr:colOff>
      <xdr:row>781</xdr:row>
      <xdr:rowOff>154305</xdr:rowOff>
    </xdr:to>
    <xdr:pic>
      <xdr:nvPicPr>
        <xdr:cNvPr id="790" name="Picture 396">
          <a:extLst>
            <a:ext uri="{FF2B5EF4-FFF2-40B4-BE49-F238E27FC236}">
              <a16:creationId xmlns:a16="http://schemas.microsoft.com/office/drawing/2014/main" id="{F9F9E614-3BC3-4B10-BC36-D5E30EC55CF9}"/>
            </a:ext>
            <a:ext uri="{147F2762-F138-4A5C-976F-8EAC2B608ADB}">
              <a16:predDERef xmlns:a16="http://schemas.microsoft.com/office/drawing/2014/main" pred="{ED981679-9436-4B71-844B-3DCF4201D762}"/>
            </a:ext>
          </a:extLst>
        </xdr:cNvPr>
        <xdr:cNvPicPr>
          <a:picLocks noChangeAspect="1"/>
        </xdr:cNvPicPr>
      </xdr:nvPicPr>
      <xdr:blipFill>
        <a:blip xmlns:r="http://schemas.openxmlformats.org/officeDocument/2006/relationships" r:embed="rId22"/>
        <a:stretch>
          <a:fillRect/>
        </a:stretch>
      </xdr:blipFill>
      <xdr:spPr>
        <a:xfrm>
          <a:off x="6372225" y="201930000"/>
          <a:ext cx="114300" cy="142875"/>
        </a:xfrm>
        <a:prstGeom prst="rect">
          <a:avLst/>
        </a:prstGeom>
      </xdr:spPr>
    </xdr:pic>
    <xdr:clientData/>
  </xdr:twoCellAnchor>
  <xdr:twoCellAnchor editAs="oneCell">
    <xdr:from>
      <xdr:col>6</xdr:col>
      <xdr:colOff>0</xdr:colOff>
      <xdr:row>783</xdr:row>
      <xdr:rowOff>0</xdr:rowOff>
    </xdr:from>
    <xdr:to>
      <xdr:col>6</xdr:col>
      <xdr:colOff>114300</xdr:colOff>
      <xdr:row>783</xdr:row>
      <xdr:rowOff>135255</xdr:rowOff>
    </xdr:to>
    <xdr:pic>
      <xdr:nvPicPr>
        <xdr:cNvPr id="792" name="Picture 331">
          <a:extLst>
            <a:ext uri="{FF2B5EF4-FFF2-40B4-BE49-F238E27FC236}">
              <a16:creationId xmlns:a16="http://schemas.microsoft.com/office/drawing/2014/main" id="{40473A94-FCC9-46A7-8E08-60B67527FB86}"/>
            </a:ext>
            <a:ext uri="{147F2762-F138-4A5C-976F-8EAC2B608ADB}">
              <a16:predDERef xmlns:a16="http://schemas.microsoft.com/office/drawing/2014/main" pred="{F9F9E614-3BC3-4B10-BC36-D5E30EC55CF9}"/>
            </a:ext>
          </a:extLst>
        </xdr:cNvPr>
        <xdr:cNvPicPr>
          <a:picLocks noChangeAspect="1"/>
        </xdr:cNvPicPr>
      </xdr:nvPicPr>
      <xdr:blipFill>
        <a:blip xmlns:r="http://schemas.openxmlformats.org/officeDocument/2006/relationships" r:embed="rId22"/>
        <a:stretch>
          <a:fillRect/>
        </a:stretch>
      </xdr:blipFill>
      <xdr:spPr>
        <a:xfrm>
          <a:off x="6372225" y="202511025"/>
          <a:ext cx="114300" cy="142875"/>
        </a:xfrm>
        <a:prstGeom prst="rect">
          <a:avLst/>
        </a:prstGeom>
      </xdr:spPr>
    </xdr:pic>
    <xdr:clientData/>
  </xdr:twoCellAnchor>
  <xdr:twoCellAnchor editAs="oneCell">
    <xdr:from>
      <xdr:col>6</xdr:col>
      <xdr:colOff>0</xdr:colOff>
      <xdr:row>787</xdr:row>
      <xdr:rowOff>19050</xdr:rowOff>
    </xdr:from>
    <xdr:to>
      <xdr:col>6</xdr:col>
      <xdr:colOff>114300</xdr:colOff>
      <xdr:row>787</xdr:row>
      <xdr:rowOff>161290</xdr:rowOff>
    </xdr:to>
    <xdr:pic>
      <xdr:nvPicPr>
        <xdr:cNvPr id="795" name="Picture 398">
          <a:extLst>
            <a:ext uri="{FF2B5EF4-FFF2-40B4-BE49-F238E27FC236}">
              <a16:creationId xmlns:a16="http://schemas.microsoft.com/office/drawing/2014/main" id="{448A03C4-2E34-4DA9-99BF-65831C3819E1}"/>
            </a:ext>
            <a:ext uri="{147F2762-F138-4A5C-976F-8EAC2B608ADB}">
              <a16:predDERef xmlns:a16="http://schemas.microsoft.com/office/drawing/2014/main" pred="{40473A94-FCC9-46A7-8E08-60B67527FB86}"/>
            </a:ext>
          </a:extLst>
        </xdr:cNvPr>
        <xdr:cNvPicPr>
          <a:picLocks noChangeAspect="1"/>
        </xdr:cNvPicPr>
      </xdr:nvPicPr>
      <xdr:blipFill>
        <a:blip xmlns:r="http://schemas.openxmlformats.org/officeDocument/2006/relationships" r:embed="rId22"/>
        <a:stretch>
          <a:fillRect/>
        </a:stretch>
      </xdr:blipFill>
      <xdr:spPr>
        <a:xfrm>
          <a:off x="6372225" y="203739750"/>
          <a:ext cx="114300" cy="142875"/>
        </a:xfrm>
        <a:prstGeom prst="rect">
          <a:avLst/>
        </a:prstGeom>
      </xdr:spPr>
    </xdr:pic>
    <xdr:clientData/>
  </xdr:twoCellAnchor>
  <xdr:twoCellAnchor editAs="oneCell">
    <xdr:from>
      <xdr:col>6</xdr:col>
      <xdr:colOff>0</xdr:colOff>
      <xdr:row>789</xdr:row>
      <xdr:rowOff>0</xdr:rowOff>
    </xdr:from>
    <xdr:to>
      <xdr:col>6</xdr:col>
      <xdr:colOff>114300</xdr:colOff>
      <xdr:row>789</xdr:row>
      <xdr:rowOff>135255</xdr:rowOff>
    </xdr:to>
    <xdr:pic>
      <xdr:nvPicPr>
        <xdr:cNvPr id="797" name="Picture 331">
          <a:extLst>
            <a:ext uri="{FF2B5EF4-FFF2-40B4-BE49-F238E27FC236}">
              <a16:creationId xmlns:a16="http://schemas.microsoft.com/office/drawing/2014/main" id="{B1AC365F-516B-4DFB-85A3-31A6FC98BAFF}"/>
            </a:ext>
            <a:ext uri="{147F2762-F138-4A5C-976F-8EAC2B608ADB}">
              <a16:predDERef xmlns:a16="http://schemas.microsoft.com/office/drawing/2014/main" pred="{448A03C4-2E34-4DA9-99BF-65831C3819E1}"/>
            </a:ext>
          </a:extLst>
        </xdr:cNvPr>
        <xdr:cNvPicPr>
          <a:picLocks noChangeAspect="1"/>
        </xdr:cNvPicPr>
      </xdr:nvPicPr>
      <xdr:blipFill>
        <a:blip xmlns:r="http://schemas.openxmlformats.org/officeDocument/2006/relationships" r:embed="rId22"/>
        <a:stretch>
          <a:fillRect/>
        </a:stretch>
      </xdr:blipFill>
      <xdr:spPr>
        <a:xfrm>
          <a:off x="6372225" y="204292200"/>
          <a:ext cx="114300" cy="142875"/>
        </a:xfrm>
        <a:prstGeom prst="rect">
          <a:avLst/>
        </a:prstGeom>
      </xdr:spPr>
    </xdr:pic>
    <xdr:clientData/>
  </xdr:twoCellAnchor>
  <xdr:twoCellAnchor editAs="oneCell">
    <xdr:from>
      <xdr:col>6</xdr:col>
      <xdr:colOff>0</xdr:colOff>
      <xdr:row>791</xdr:row>
      <xdr:rowOff>0</xdr:rowOff>
    </xdr:from>
    <xdr:to>
      <xdr:col>6</xdr:col>
      <xdr:colOff>114300</xdr:colOff>
      <xdr:row>791</xdr:row>
      <xdr:rowOff>131445</xdr:rowOff>
    </xdr:to>
    <xdr:pic>
      <xdr:nvPicPr>
        <xdr:cNvPr id="799" name="Picture 331">
          <a:extLst>
            <a:ext uri="{FF2B5EF4-FFF2-40B4-BE49-F238E27FC236}">
              <a16:creationId xmlns:a16="http://schemas.microsoft.com/office/drawing/2014/main" id="{03E1216C-972D-421E-B30E-2883CB686E74}"/>
            </a:ext>
            <a:ext uri="{147F2762-F138-4A5C-976F-8EAC2B608ADB}">
              <a16:predDERef xmlns:a16="http://schemas.microsoft.com/office/drawing/2014/main" pred="{B1AC365F-516B-4DFB-85A3-31A6FC98BAFF}"/>
            </a:ext>
          </a:extLst>
        </xdr:cNvPr>
        <xdr:cNvPicPr>
          <a:picLocks noChangeAspect="1"/>
        </xdr:cNvPicPr>
      </xdr:nvPicPr>
      <xdr:blipFill>
        <a:blip xmlns:r="http://schemas.openxmlformats.org/officeDocument/2006/relationships" r:embed="rId22"/>
        <a:stretch>
          <a:fillRect/>
        </a:stretch>
      </xdr:blipFill>
      <xdr:spPr>
        <a:xfrm>
          <a:off x="6372225" y="205044675"/>
          <a:ext cx="114300" cy="142875"/>
        </a:xfrm>
        <a:prstGeom prst="rect">
          <a:avLst/>
        </a:prstGeom>
      </xdr:spPr>
    </xdr:pic>
    <xdr:clientData/>
  </xdr:twoCellAnchor>
  <xdr:twoCellAnchor editAs="oneCell">
    <xdr:from>
      <xdr:col>6</xdr:col>
      <xdr:colOff>0</xdr:colOff>
      <xdr:row>796</xdr:row>
      <xdr:rowOff>9525</xdr:rowOff>
    </xdr:from>
    <xdr:to>
      <xdr:col>6</xdr:col>
      <xdr:colOff>114300</xdr:colOff>
      <xdr:row>796</xdr:row>
      <xdr:rowOff>154305</xdr:rowOff>
    </xdr:to>
    <xdr:pic>
      <xdr:nvPicPr>
        <xdr:cNvPr id="802" name="Picture 401">
          <a:extLst>
            <a:ext uri="{FF2B5EF4-FFF2-40B4-BE49-F238E27FC236}">
              <a16:creationId xmlns:a16="http://schemas.microsoft.com/office/drawing/2014/main" id="{3D32F75D-F4C1-4015-8703-4030E29F6ECE}"/>
            </a:ext>
            <a:ext uri="{147F2762-F138-4A5C-976F-8EAC2B608ADB}">
              <a16:predDERef xmlns:a16="http://schemas.microsoft.com/office/drawing/2014/main" pred="{03E1216C-972D-421E-B30E-2883CB686E74}"/>
            </a:ext>
          </a:extLst>
        </xdr:cNvPr>
        <xdr:cNvPicPr>
          <a:picLocks noChangeAspect="1"/>
        </xdr:cNvPicPr>
      </xdr:nvPicPr>
      <xdr:blipFill>
        <a:blip xmlns:r="http://schemas.openxmlformats.org/officeDocument/2006/relationships" r:embed="rId22"/>
        <a:stretch>
          <a:fillRect/>
        </a:stretch>
      </xdr:blipFill>
      <xdr:spPr>
        <a:xfrm>
          <a:off x="6372225" y="206311500"/>
          <a:ext cx="114300" cy="142875"/>
        </a:xfrm>
        <a:prstGeom prst="rect">
          <a:avLst/>
        </a:prstGeom>
      </xdr:spPr>
    </xdr:pic>
    <xdr:clientData/>
  </xdr:twoCellAnchor>
  <xdr:twoCellAnchor editAs="oneCell">
    <xdr:from>
      <xdr:col>6</xdr:col>
      <xdr:colOff>0</xdr:colOff>
      <xdr:row>798</xdr:row>
      <xdr:rowOff>0</xdr:rowOff>
    </xdr:from>
    <xdr:to>
      <xdr:col>6</xdr:col>
      <xdr:colOff>114300</xdr:colOff>
      <xdr:row>798</xdr:row>
      <xdr:rowOff>131445</xdr:rowOff>
    </xdr:to>
    <xdr:pic>
      <xdr:nvPicPr>
        <xdr:cNvPr id="804" name="Picture 331">
          <a:extLst>
            <a:ext uri="{FF2B5EF4-FFF2-40B4-BE49-F238E27FC236}">
              <a16:creationId xmlns:a16="http://schemas.microsoft.com/office/drawing/2014/main" id="{D721C2C0-D470-4C9A-BABE-6831CF80499A}"/>
            </a:ext>
            <a:ext uri="{147F2762-F138-4A5C-976F-8EAC2B608ADB}">
              <a16:predDERef xmlns:a16="http://schemas.microsoft.com/office/drawing/2014/main" pred="{3D32F75D-F4C1-4015-8703-4030E29F6ECE}"/>
            </a:ext>
          </a:extLst>
        </xdr:cNvPr>
        <xdr:cNvPicPr>
          <a:picLocks noChangeAspect="1"/>
        </xdr:cNvPicPr>
      </xdr:nvPicPr>
      <xdr:blipFill>
        <a:blip xmlns:r="http://schemas.openxmlformats.org/officeDocument/2006/relationships" r:embed="rId22"/>
        <a:stretch>
          <a:fillRect/>
        </a:stretch>
      </xdr:blipFill>
      <xdr:spPr>
        <a:xfrm>
          <a:off x="6372225" y="206778225"/>
          <a:ext cx="114300" cy="142875"/>
        </a:xfrm>
        <a:prstGeom prst="rect">
          <a:avLst/>
        </a:prstGeom>
      </xdr:spPr>
    </xdr:pic>
    <xdr:clientData/>
  </xdr:twoCellAnchor>
  <xdr:twoCellAnchor editAs="oneCell">
    <xdr:from>
      <xdr:col>6</xdr:col>
      <xdr:colOff>0</xdr:colOff>
      <xdr:row>800</xdr:row>
      <xdr:rowOff>0</xdr:rowOff>
    </xdr:from>
    <xdr:to>
      <xdr:col>6</xdr:col>
      <xdr:colOff>114300</xdr:colOff>
      <xdr:row>800</xdr:row>
      <xdr:rowOff>135255</xdr:rowOff>
    </xdr:to>
    <xdr:pic>
      <xdr:nvPicPr>
        <xdr:cNvPr id="806" name="Picture 331">
          <a:extLst>
            <a:ext uri="{FF2B5EF4-FFF2-40B4-BE49-F238E27FC236}">
              <a16:creationId xmlns:a16="http://schemas.microsoft.com/office/drawing/2014/main" id="{635C976A-2AF6-4241-905B-F7A261179063}"/>
            </a:ext>
            <a:ext uri="{147F2762-F138-4A5C-976F-8EAC2B608ADB}">
              <a16:predDERef xmlns:a16="http://schemas.microsoft.com/office/drawing/2014/main" pred="{D721C2C0-D470-4C9A-BABE-6831CF80499A}"/>
            </a:ext>
          </a:extLst>
        </xdr:cNvPr>
        <xdr:cNvPicPr>
          <a:picLocks noChangeAspect="1"/>
        </xdr:cNvPicPr>
      </xdr:nvPicPr>
      <xdr:blipFill>
        <a:blip xmlns:r="http://schemas.openxmlformats.org/officeDocument/2006/relationships" r:embed="rId22"/>
        <a:stretch>
          <a:fillRect/>
        </a:stretch>
      </xdr:blipFill>
      <xdr:spPr>
        <a:xfrm>
          <a:off x="6372225" y="207283050"/>
          <a:ext cx="114300" cy="142875"/>
        </a:xfrm>
        <a:prstGeom prst="rect">
          <a:avLst/>
        </a:prstGeom>
      </xdr:spPr>
    </xdr:pic>
    <xdr:clientData/>
  </xdr:twoCellAnchor>
  <xdr:twoCellAnchor editAs="oneCell">
    <xdr:from>
      <xdr:col>6</xdr:col>
      <xdr:colOff>0</xdr:colOff>
      <xdr:row>804</xdr:row>
      <xdr:rowOff>19050</xdr:rowOff>
    </xdr:from>
    <xdr:to>
      <xdr:col>6</xdr:col>
      <xdr:colOff>114300</xdr:colOff>
      <xdr:row>804</xdr:row>
      <xdr:rowOff>171450</xdr:rowOff>
    </xdr:to>
    <xdr:pic>
      <xdr:nvPicPr>
        <xdr:cNvPr id="811" name="Picture 404">
          <a:extLst>
            <a:ext uri="{FF2B5EF4-FFF2-40B4-BE49-F238E27FC236}">
              <a16:creationId xmlns:a16="http://schemas.microsoft.com/office/drawing/2014/main" id="{94C088DE-DC12-4CE0-8FFC-4B6C0B337397}"/>
            </a:ext>
            <a:ext uri="{147F2762-F138-4A5C-976F-8EAC2B608ADB}">
              <a16:predDERef xmlns:a16="http://schemas.microsoft.com/office/drawing/2014/main" pred="{635C976A-2AF6-4241-905B-F7A261179063}"/>
            </a:ext>
          </a:extLst>
        </xdr:cNvPr>
        <xdr:cNvPicPr>
          <a:picLocks noChangeAspect="1"/>
        </xdr:cNvPicPr>
      </xdr:nvPicPr>
      <xdr:blipFill>
        <a:blip xmlns:r="http://schemas.openxmlformats.org/officeDocument/2006/relationships" r:embed="rId22"/>
        <a:stretch>
          <a:fillRect/>
        </a:stretch>
      </xdr:blipFill>
      <xdr:spPr>
        <a:xfrm>
          <a:off x="6372225" y="208597500"/>
          <a:ext cx="114300" cy="142875"/>
        </a:xfrm>
        <a:prstGeom prst="rect">
          <a:avLst/>
        </a:prstGeom>
      </xdr:spPr>
    </xdr:pic>
    <xdr:clientData/>
  </xdr:twoCellAnchor>
  <xdr:twoCellAnchor editAs="oneCell">
    <xdr:from>
      <xdr:col>6</xdr:col>
      <xdr:colOff>0</xdr:colOff>
      <xdr:row>806</xdr:row>
      <xdr:rowOff>0</xdr:rowOff>
    </xdr:from>
    <xdr:to>
      <xdr:col>6</xdr:col>
      <xdr:colOff>114300</xdr:colOff>
      <xdr:row>806</xdr:row>
      <xdr:rowOff>135255</xdr:rowOff>
    </xdr:to>
    <xdr:pic>
      <xdr:nvPicPr>
        <xdr:cNvPr id="810" name="Picture 331">
          <a:extLst>
            <a:ext uri="{FF2B5EF4-FFF2-40B4-BE49-F238E27FC236}">
              <a16:creationId xmlns:a16="http://schemas.microsoft.com/office/drawing/2014/main" id="{E83F3CFB-D76E-4C6C-B2C8-B0EF2725FAAD}"/>
            </a:ext>
            <a:ext uri="{147F2762-F138-4A5C-976F-8EAC2B608ADB}">
              <a16:predDERef xmlns:a16="http://schemas.microsoft.com/office/drawing/2014/main" pred="{94C088DE-DC12-4CE0-8FFC-4B6C0B337397}"/>
            </a:ext>
          </a:extLst>
        </xdr:cNvPr>
        <xdr:cNvPicPr>
          <a:picLocks noChangeAspect="1"/>
        </xdr:cNvPicPr>
      </xdr:nvPicPr>
      <xdr:blipFill>
        <a:blip xmlns:r="http://schemas.openxmlformats.org/officeDocument/2006/relationships" r:embed="rId22"/>
        <a:stretch>
          <a:fillRect/>
        </a:stretch>
      </xdr:blipFill>
      <xdr:spPr>
        <a:xfrm>
          <a:off x="6372225" y="208959450"/>
          <a:ext cx="114300" cy="142875"/>
        </a:xfrm>
        <a:prstGeom prst="rect">
          <a:avLst/>
        </a:prstGeom>
      </xdr:spPr>
    </xdr:pic>
    <xdr:clientData/>
  </xdr:twoCellAnchor>
  <xdr:twoCellAnchor editAs="oneCell">
    <xdr:from>
      <xdr:col>6</xdr:col>
      <xdr:colOff>0</xdr:colOff>
      <xdr:row>809</xdr:row>
      <xdr:rowOff>19050</xdr:rowOff>
    </xdr:from>
    <xdr:to>
      <xdr:col>6</xdr:col>
      <xdr:colOff>114300</xdr:colOff>
      <xdr:row>809</xdr:row>
      <xdr:rowOff>171450</xdr:rowOff>
    </xdr:to>
    <xdr:pic>
      <xdr:nvPicPr>
        <xdr:cNvPr id="1106" name="Picture 406">
          <a:extLst>
            <a:ext uri="{FF2B5EF4-FFF2-40B4-BE49-F238E27FC236}">
              <a16:creationId xmlns:a16="http://schemas.microsoft.com/office/drawing/2014/main" id="{308EEA81-33D2-4C69-B7CF-D36F44A5EF69}"/>
            </a:ext>
            <a:ext uri="{147F2762-F138-4A5C-976F-8EAC2B608ADB}">
              <a16:predDERef xmlns:a16="http://schemas.microsoft.com/office/drawing/2014/main" pred="{E83F3CFB-D76E-4C6C-B2C8-B0EF2725FAAD}"/>
            </a:ext>
          </a:extLst>
        </xdr:cNvPr>
        <xdr:cNvPicPr>
          <a:picLocks noChangeAspect="1"/>
        </xdr:cNvPicPr>
      </xdr:nvPicPr>
      <xdr:blipFill>
        <a:blip xmlns:r="http://schemas.openxmlformats.org/officeDocument/2006/relationships" r:embed="rId22"/>
        <a:stretch>
          <a:fillRect/>
        </a:stretch>
      </xdr:blipFill>
      <xdr:spPr>
        <a:xfrm>
          <a:off x="6372225" y="210321525"/>
          <a:ext cx="114300" cy="142875"/>
        </a:xfrm>
        <a:prstGeom prst="rect">
          <a:avLst/>
        </a:prstGeom>
      </xdr:spPr>
    </xdr:pic>
    <xdr:clientData/>
  </xdr:twoCellAnchor>
  <xdr:twoCellAnchor editAs="oneCell">
    <xdr:from>
      <xdr:col>6</xdr:col>
      <xdr:colOff>0</xdr:colOff>
      <xdr:row>811</xdr:row>
      <xdr:rowOff>0</xdr:rowOff>
    </xdr:from>
    <xdr:to>
      <xdr:col>6</xdr:col>
      <xdr:colOff>114300</xdr:colOff>
      <xdr:row>811</xdr:row>
      <xdr:rowOff>135255</xdr:rowOff>
    </xdr:to>
    <xdr:pic>
      <xdr:nvPicPr>
        <xdr:cNvPr id="816" name="Picture 331">
          <a:extLst>
            <a:ext uri="{FF2B5EF4-FFF2-40B4-BE49-F238E27FC236}">
              <a16:creationId xmlns:a16="http://schemas.microsoft.com/office/drawing/2014/main" id="{CB6E6F92-720E-462D-B32E-807198FBED69}"/>
            </a:ext>
            <a:ext uri="{147F2762-F138-4A5C-976F-8EAC2B608ADB}">
              <a16:predDERef xmlns:a16="http://schemas.microsoft.com/office/drawing/2014/main" pred="{308EEA81-33D2-4C69-B7CF-D36F44A5EF69}"/>
            </a:ext>
          </a:extLst>
        </xdr:cNvPr>
        <xdr:cNvPicPr>
          <a:picLocks noChangeAspect="1"/>
        </xdr:cNvPicPr>
      </xdr:nvPicPr>
      <xdr:blipFill>
        <a:blip xmlns:r="http://schemas.openxmlformats.org/officeDocument/2006/relationships" r:embed="rId22"/>
        <a:stretch>
          <a:fillRect/>
        </a:stretch>
      </xdr:blipFill>
      <xdr:spPr>
        <a:xfrm>
          <a:off x="6372225" y="210302475"/>
          <a:ext cx="114300" cy="142875"/>
        </a:xfrm>
        <a:prstGeom prst="rect">
          <a:avLst/>
        </a:prstGeom>
      </xdr:spPr>
    </xdr:pic>
    <xdr:clientData/>
  </xdr:twoCellAnchor>
  <xdr:twoCellAnchor editAs="oneCell">
    <xdr:from>
      <xdr:col>6</xdr:col>
      <xdr:colOff>0</xdr:colOff>
      <xdr:row>813</xdr:row>
      <xdr:rowOff>0</xdr:rowOff>
    </xdr:from>
    <xdr:to>
      <xdr:col>6</xdr:col>
      <xdr:colOff>114300</xdr:colOff>
      <xdr:row>813</xdr:row>
      <xdr:rowOff>135255</xdr:rowOff>
    </xdr:to>
    <xdr:pic>
      <xdr:nvPicPr>
        <xdr:cNvPr id="818" name="Picture 331">
          <a:extLst>
            <a:ext uri="{FF2B5EF4-FFF2-40B4-BE49-F238E27FC236}">
              <a16:creationId xmlns:a16="http://schemas.microsoft.com/office/drawing/2014/main" id="{02F638FC-830E-49D3-B676-26054B939BFC}"/>
            </a:ext>
            <a:ext uri="{147F2762-F138-4A5C-976F-8EAC2B608ADB}">
              <a16:predDERef xmlns:a16="http://schemas.microsoft.com/office/drawing/2014/main" pred="{CB6E6F92-720E-462D-B32E-807198FBED69}"/>
            </a:ext>
          </a:extLst>
        </xdr:cNvPr>
        <xdr:cNvPicPr>
          <a:picLocks noChangeAspect="1"/>
        </xdr:cNvPicPr>
      </xdr:nvPicPr>
      <xdr:blipFill>
        <a:blip xmlns:r="http://schemas.openxmlformats.org/officeDocument/2006/relationships" r:embed="rId22"/>
        <a:stretch>
          <a:fillRect/>
        </a:stretch>
      </xdr:blipFill>
      <xdr:spPr>
        <a:xfrm>
          <a:off x="6372225" y="211188300"/>
          <a:ext cx="114300" cy="142875"/>
        </a:xfrm>
        <a:prstGeom prst="rect">
          <a:avLst/>
        </a:prstGeom>
      </xdr:spPr>
    </xdr:pic>
    <xdr:clientData/>
  </xdr:twoCellAnchor>
  <xdr:twoCellAnchor editAs="oneCell">
    <xdr:from>
      <xdr:col>6</xdr:col>
      <xdr:colOff>0</xdr:colOff>
      <xdr:row>817</xdr:row>
      <xdr:rowOff>19050</xdr:rowOff>
    </xdr:from>
    <xdr:to>
      <xdr:col>6</xdr:col>
      <xdr:colOff>114300</xdr:colOff>
      <xdr:row>818</xdr:row>
      <xdr:rowOff>0</xdr:rowOff>
    </xdr:to>
    <xdr:pic>
      <xdr:nvPicPr>
        <xdr:cNvPr id="1107" name="Picture 409">
          <a:extLst>
            <a:ext uri="{FF2B5EF4-FFF2-40B4-BE49-F238E27FC236}">
              <a16:creationId xmlns:a16="http://schemas.microsoft.com/office/drawing/2014/main" id="{BFCDFD51-E6D2-4F4D-9404-282BBDB99996}"/>
            </a:ext>
            <a:ext uri="{147F2762-F138-4A5C-976F-8EAC2B608ADB}">
              <a16:predDERef xmlns:a16="http://schemas.microsoft.com/office/drawing/2014/main" pred="{02F638FC-830E-49D3-B676-26054B939BFC}"/>
            </a:ext>
          </a:extLst>
        </xdr:cNvPr>
        <xdr:cNvPicPr>
          <a:picLocks noChangeAspect="1"/>
        </xdr:cNvPicPr>
      </xdr:nvPicPr>
      <xdr:blipFill>
        <a:blip xmlns:r="http://schemas.openxmlformats.org/officeDocument/2006/relationships" r:embed="rId22"/>
        <a:stretch>
          <a:fillRect/>
        </a:stretch>
      </xdr:blipFill>
      <xdr:spPr>
        <a:xfrm>
          <a:off x="6372225" y="212817075"/>
          <a:ext cx="114300" cy="142875"/>
        </a:xfrm>
        <a:prstGeom prst="rect">
          <a:avLst/>
        </a:prstGeom>
      </xdr:spPr>
    </xdr:pic>
    <xdr:clientData/>
  </xdr:twoCellAnchor>
  <xdr:twoCellAnchor editAs="oneCell">
    <xdr:from>
      <xdr:col>6</xdr:col>
      <xdr:colOff>0</xdr:colOff>
      <xdr:row>819</xdr:row>
      <xdr:rowOff>0</xdr:rowOff>
    </xdr:from>
    <xdr:to>
      <xdr:col>6</xdr:col>
      <xdr:colOff>114300</xdr:colOff>
      <xdr:row>819</xdr:row>
      <xdr:rowOff>135255</xdr:rowOff>
    </xdr:to>
    <xdr:pic>
      <xdr:nvPicPr>
        <xdr:cNvPr id="823" name="Picture 331">
          <a:extLst>
            <a:ext uri="{FF2B5EF4-FFF2-40B4-BE49-F238E27FC236}">
              <a16:creationId xmlns:a16="http://schemas.microsoft.com/office/drawing/2014/main" id="{BDB4D264-6387-405E-BB8D-9706E0FFC058}"/>
            </a:ext>
            <a:ext uri="{147F2762-F138-4A5C-976F-8EAC2B608ADB}">
              <a16:predDERef xmlns:a16="http://schemas.microsoft.com/office/drawing/2014/main" pred="{BFCDFD51-E6D2-4F4D-9404-282BBDB99996}"/>
            </a:ext>
          </a:extLst>
        </xdr:cNvPr>
        <xdr:cNvPicPr>
          <a:picLocks noChangeAspect="1"/>
        </xdr:cNvPicPr>
      </xdr:nvPicPr>
      <xdr:blipFill>
        <a:blip xmlns:r="http://schemas.openxmlformats.org/officeDocument/2006/relationships" r:embed="rId22"/>
        <a:stretch>
          <a:fillRect/>
        </a:stretch>
      </xdr:blipFill>
      <xdr:spPr>
        <a:xfrm>
          <a:off x="6372225" y="212750400"/>
          <a:ext cx="114300" cy="142875"/>
        </a:xfrm>
        <a:prstGeom prst="rect">
          <a:avLst/>
        </a:prstGeom>
      </xdr:spPr>
    </xdr:pic>
    <xdr:clientData/>
  </xdr:twoCellAnchor>
  <xdr:twoCellAnchor editAs="oneCell">
    <xdr:from>
      <xdr:col>6</xdr:col>
      <xdr:colOff>0</xdr:colOff>
      <xdr:row>821</xdr:row>
      <xdr:rowOff>0</xdr:rowOff>
    </xdr:from>
    <xdr:to>
      <xdr:col>6</xdr:col>
      <xdr:colOff>114300</xdr:colOff>
      <xdr:row>821</xdr:row>
      <xdr:rowOff>131445</xdr:rowOff>
    </xdr:to>
    <xdr:pic>
      <xdr:nvPicPr>
        <xdr:cNvPr id="825" name="Picture 331">
          <a:extLst>
            <a:ext uri="{FF2B5EF4-FFF2-40B4-BE49-F238E27FC236}">
              <a16:creationId xmlns:a16="http://schemas.microsoft.com/office/drawing/2014/main" id="{695AA040-BE9D-472A-8AB5-922CAB7364C9}"/>
            </a:ext>
            <a:ext uri="{147F2762-F138-4A5C-976F-8EAC2B608ADB}">
              <a16:predDERef xmlns:a16="http://schemas.microsoft.com/office/drawing/2014/main" pred="{BDB4D264-6387-405E-BB8D-9706E0FFC058}"/>
            </a:ext>
          </a:extLst>
        </xdr:cNvPr>
        <xdr:cNvPicPr>
          <a:picLocks noChangeAspect="1"/>
        </xdr:cNvPicPr>
      </xdr:nvPicPr>
      <xdr:blipFill>
        <a:blip xmlns:r="http://schemas.openxmlformats.org/officeDocument/2006/relationships" r:embed="rId22"/>
        <a:stretch>
          <a:fillRect/>
        </a:stretch>
      </xdr:blipFill>
      <xdr:spPr>
        <a:xfrm>
          <a:off x="6372225" y="213655275"/>
          <a:ext cx="114300" cy="142875"/>
        </a:xfrm>
        <a:prstGeom prst="rect">
          <a:avLst/>
        </a:prstGeom>
      </xdr:spPr>
    </xdr:pic>
    <xdr:clientData/>
  </xdr:twoCellAnchor>
  <xdr:twoCellAnchor editAs="oneCell">
    <xdr:from>
      <xdr:col>6</xdr:col>
      <xdr:colOff>0</xdr:colOff>
      <xdr:row>824</xdr:row>
      <xdr:rowOff>9525</xdr:rowOff>
    </xdr:from>
    <xdr:to>
      <xdr:col>6</xdr:col>
      <xdr:colOff>114300</xdr:colOff>
      <xdr:row>824</xdr:row>
      <xdr:rowOff>154305</xdr:rowOff>
    </xdr:to>
    <xdr:pic>
      <xdr:nvPicPr>
        <xdr:cNvPr id="1078" name="Picture 412">
          <a:extLst>
            <a:ext uri="{FF2B5EF4-FFF2-40B4-BE49-F238E27FC236}">
              <a16:creationId xmlns:a16="http://schemas.microsoft.com/office/drawing/2014/main" id="{912EEF09-9A5B-47EA-BCE8-079B030B1FD1}"/>
            </a:ext>
            <a:ext uri="{147F2762-F138-4A5C-976F-8EAC2B608ADB}">
              <a16:predDERef xmlns:a16="http://schemas.microsoft.com/office/drawing/2014/main" pred="{695AA040-BE9D-472A-8AB5-922CAB7364C9}"/>
            </a:ext>
          </a:extLst>
        </xdr:cNvPr>
        <xdr:cNvPicPr>
          <a:picLocks noChangeAspect="1"/>
        </xdr:cNvPicPr>
      </xdr:nvPicPr>
      <xdr:blipFill>
        <a:blip xmlns:r="http://schemas.openxmlformats.org/officeDocument/2006/relationships" r:embed="rId22"/>
        <a:stretch>
          <a:fillRect/>
        </a:stretch>
      </xdr:blipFill>
      <xdr:spPr>
        <a:xfrm>
          <a:off x="6372225" y="214674450"/>
          <a:ext cx="114300" cy="142875"/>
        </a:xfrm>
        <a:prstGeom prst="rect">
          <a:avLst/>
        </a:prstGeom>
      </xdr:spPr>
    </xdr:pic>
    <xdr:clientData/>
  </xdr:twoCellAnchor>
  <xdr:twoCellAnchor editAs="oneCell">
    <xdr:from>
      <xdr:col>6</xdr:col>
      <xdr:colOff>0</xdr:colOff>
      <xdr:row>826</xdr:row>
      <xdr:rowOff>0</xdr:rowOff>
    </xdr:from>
    <xdr:to>
      <xdr:col>6</xdr:col>
      <xdr:colOff>114300</xdr:colOff>
      <xdr:row>826</xdr:row>
      <xdr:rowOff>131445</xdr:rowOff>
    </xdr:to>
    <xdr:pic>
      <xdr:nvPicPr>
        <xdr:cNvPr id="829" name="Picture 331">
          <a:extLst>
            <a:ext uri="{FF2B5EF4-FFF2-40B4-BE49-F238E27FC236}">
              <a16:creationId xmlns:a16="http://schemas.microsoft.com/office/drawing/2014/main" id="{6BE12296-00F3-49C8-BCB6-2D70B43D051F}"/>
            </a:ext>
            <a:ext uri="{147F2762-F138-4A5C-976F-8EAC2B608ADB}">
              <a16:predDERef xmlns:a16="http://schemas.microsoft.com/office/drawing/2014/main" pred="{912EEF09-9A5B-47EA-BCE8-079B030B1FD1}"/>
            </a:ext>
          </a:extLst>
        </xdr:cNvPr>
        <xdr:cNvPicPr>
          <a:picLocks noChangeAspect="1"/>
        </xdr:cNvPicPr>
      </xdr:nvPicPr>
      <xdr:blipFill>
        <a:blip xmlns:r="http://schemas.openxmlformats.org/officeDocument/2006/relationships" r:embed="rId22"/>
        <a:stretch>
          <a:fillRect/>
        </a:stretch>
      </xdr:blipFill>
      <xdr:spPr>
        <a:xfrm>
          <a:off x="6372225" y="214741125"/>
          <a:ext cx="114300" cy="142875"/>
        </a:xfrm>
        <a:prstGeom prst="rect">
          <a:avLst/>
        </a:prstGeom>
      </xdr:spPr>
    </xdr:pic>
    <xdr:clientData/>
  </xdr:twoCellAnchor>
  <xdr:twoCellAnchor editAs="oneCell">
    <xdr:from>
      <xdr:col>6</xdr:col>
      <xdr:colOff>0</xdr:colOff>
      <xdr:row>828</xdr:row>
      <xdr:rowOff>0</xdr:rowOff>
    </xdr:from>
    <xdr:to>
      <xdr:col>6</xdr:col>
      <xdr:colOff>114300</xdr:colOff>
      <xdr:row>828</xdr:row>
      <xdr:rowOff>135255</xdr:rowOff>
    </xdr:to>
    <xdr:pic>
      <xdr:nvPicPr>
        <xdr:cNvPr id="831" name="Picture 331">
          <a:extLst>
            <a:ext uri="{FF2B5EF4-FFF2-40B4-BE49-F238E27FC236}">
              <a16:creationId xmlns:a16="http://schemas.microsoft.com/office/drawing/2014/main" id="{41E711BB-A77F-49A8-ACF5-23F9FD41B019}"/>
            </a:ext>
            <a:ext uri="{147F2762-F138-4A5C-976F-8EAC2B608ADB}">
              <a16:predDERef xmlns:a16="http://schemas.microsoft.com/office/drawing/2014/main" pred="{6BE12296-00F3-49C8-BCB6-2D70B43D051F}"/>
            </a:ext>
          </a:extLst>
        </xdr:cNvPr>
        <xdr:cNvPicPr>
          <a:picLocks noChangeAspect="1"/>
        </xdr:cNvPicPr>
      </xdr:nvPicPr>
      <xdr:blipFill>
        <a:blip xmlns:r="http://schemas.openxmlformats.org/officeDocument/2006/relationships" r:embed="rId22"/>
        <a:stretch>
          <a:fillRect/>
        </a:stretch>
      </xdr:blipFill>
      <xdr:spPr>
        <a:xfrm>
          <a:off x="6372225" y="215646000"/>
          <a:ext cx="114300" cy="142875"/>
        </a:xfrm>
        <a:prstGeom prst="rect">
          <a:avLst/>
        </a:prstGeom>
      </xdr:spPr>
    </xdr:pic>
    <xdr:clientData/>
  </xdr:twoCellAnchor>
  <xdr:twoCellAnchor editAs="oneCell">
    <xdr:from>
      <xdr:col>6</xdr:col>
      <xdr:colOff>0</xdr:colOff>
      <xdr:row>832</xdr:row>
      <xdr:rowOff>19050</xdr:rowOff>
    </xdr:from>
    <xdr:to>
      <xdr:col>6</xdr:col>
      <xdr:colOff>114300</xdr:colOff>
      <xdr:row>832</xdr:row>
      <xdr:rowOff>171450</xdr:rowOff>
    </xdr:to>
    <xdr:pic>
      <xdr:nvPicPr>
        <xdr:cNvPr id="1079" name="Picture 415">
          <a:extLst>
            <a:ext uri="{FF2B5EF4-FFF2-40B4-BE49-F238E27FC236}">
              <a16:creationId xmlns:a16="http://schemas.microsoft.com/office/drawing/2014/main" id="{E27323EE-3A11-42D2-B8C4-81F5DA3B7B14}"/>
            </a:ext>
            <a:ext uri="{147F2762-F138-4A5C-976F-8EAC2B608ADB}">
              <a16:predDERef xmlns:a16="http://schemas.microsoft.com/office/drawing/2014/main" pred="{41E711BB-A77F-49A8-ACF5-23F9FD41B019}"/>
            </a:ext>
          </a:extLst>
        </xdr:cNvPr>
        <xdr:cNvPicPr>
          <a:picLocks noChangeAspect="1"/>
        </xdr:cNvPicPr>
      </xdr:nvPicPr>
      <xdr:blipFill>
        <a:blip xmlns:r="http://schemas.openxmlformats.org/officeDocument/2006/relationships" r:embed="rId22"/>
        <a:stretch>
          <a:fillRect/>
        </a:stretch>
      </xdr:blipFill>
      <xdr:spPr>
        <a:xfrm>
          <a:off x="6372225" y="217884375"/>
          <a:ext cx="114300" cy="142875"/>
        </a:xfrm>
        <a:prstGeom prst="rect">
          <a:avLst/>
        </a:prstGeom>
      </xdr:spPr>
    </xdr:pic>
    <xdr:clientData/>
  </xdr:twoCellAnchor>
  <xdr:twoCellAnchor editAs="oneCell">
    <xdr:from>
      <xdr:col>6</xdr:col>
      <xdr:colOff>0</xdr:colOff>
      <xdr:row>834</xdr:row>
      <xdr:rowOff>0</xdr:rowOff>
    </xdr:from>
    <xdr:to>
      <xdr:col>6</xdr:col>
      <xdr:colOff>114300</xdr:colOff>
      <xdr:row>834</xdr:row>
      <xdr:rowOff>135255</xdr:rowOff>
    </xdr:to>
    <xdr:pic>
      <xdr:nvPicPr>
        <xdr:cNvPr id="835" name="Picture 331">
          <a:extLst>
            <a:ext uri="{FF2B5EF4-FFF2-40B4-BE49-F238E27FC236}">
              <a16:creationId xmlns:a16="http://schemas.microsoft.com/office/drawing/2014/main" id="{EBE6FF9A-553F-4044-A60F-B32DEC768CC9}"/>
            </a:ext>
            <a:ext uri="{147F2762-F138-4A5C-976F-8EAC2B608ADB}">
              <a16:predDERef xmlns:a16="http://schemas.microsoft.com/office/drawing/2014/main" pred="{E27323EE-3A11-42D2-B8C4-81F5DA3B7B14}"/>
            </a:ext>
          </a:extLst>
        </xdr:cNvPr>
        <xdr:cNvPicPr>
          <a:picLocks noChangeAspect="1"/>
        </xdr:cNvPicPr>
      </xdr:nvPicPr>
      <xdr:blipFill>
        <a:blip xmlns:r="http://schemas.openxmlformats.org/officeDocument/2006/relationships" r:embed="rId22"/>
        <a:stretch>
          <a:fillRect/>
        </a:stretch>
      </xdr:blipFill>
      <xdr:spPr>
        <a:xfrm>
          <a:off x="6372225" y="217874850"/>
          <a:ext cx="114300" cy="142875"/>
        </a:xfrm>
        <a:prstGeom prst="rect">
          <a:avLst/>
        </a:prstGeom>
      </xdr:spPr>
    </xdr:pic>
    <xdr:clientData/>
  </xdr:twoCellAnchor>
  <xdr:twoCellAnchor editAs="oneCell">
    <xdr:from>
      <xdr:col>6</xdr:col>
      <xdr:colOff>0</xdr:colOff>
      <xdr:row>838</xdr:row>
      <xdr:rowOff>19050</xdr:rowOff>
    </xdr:from>
    <xdr:to>
      <xdr:col>6</xdr:col>
      <xdr:colOff>114300</xdr:colOff>
      <xdr:row>838</xdr:row>
      <xdr:rowOff>161290</xdr:rowOff>
    </xdr:to>
    <xdr:pic>
      <xdr:nvPicPr>
        <xdr:cNvPr id="1082" name="Picture 417">
          <a:extLst>
            <a:ext uri="{FF2B5EF4-FFF2-40B4-BE49-F238E27FC236}">
              <a16:creationId xmlns:a16="http://schemas.microsoft.com/office/drawing/2014/main" id="{BCF7D649-BFBF-4CAA-B047-E810277DD5FD}"/>
            </a:ext>
            <a:ext uri="{147F2762-F138-4A5C-976F-8EAC2B608ADB}">
              <a16:predDERef xmlns:a16="http://schemas.microsoft.com/office/drawing/2014/main" pred="{EBE6FF9A-553F-4044-A60F-B32DEC768CC9}"/>
            </a:ext>
          </a:extLst>
        </xdr:cNvPr>
        <xdr:cNvPicPr>
          <a:picLocks noChangeAspect="1"/>
        </xdr:cNvPicPr>
      </xdr:nvPicPr>
      <xdr:blipFill>
        <a:blip xmlns:r="http://schemas.openxmlformats.org/officeDocument/2006/relationships" r:embed="rId22"/>
        <a:stretch>
          <a:fillRect/>
        </a:stretch>
      </xdr:blipFill>
      <xdr:spPr>
        <a:xfrm>
          <a:off x="6372225" y="219065475"/>
          <a:ext cx="114300" cy="142875"/>
        </a:xfrm>
        <a:prstGeom prst="rect">
          <a:avLst/>
        </a:prstGeom>
      </xdr:spPr>
    </xdr:pic>
    <xdr:clientData/>
  </xdr:twoCellAnchor>
  <xdr:twoCellAnchor editAs="oneCell">
    <xdr:from>
      <xdr:col>6</xdr:col>
      <xdr:colOff>0</xdr:colOff>
      <xdr:row>47</xdr:row>
      <xdr:rowOff>9525</xdr:rowOff>
    </xdr:from>
    <xdr:to>
      <xdr:col>6</xdr:col>
      <xdr:colOff>123190</xdr:colOff>
      <xdr:row>47</xdr:row>
      <xdr:rowOff>161290</xdr:rowOff>
    </xdr:to>
    <xdr:pic>
      <xdr:nvPicPr>
        <xdr:cNvPr id="916" name="Picture 419">
          <a:extLst>
            <a:ext uri="{FF2B5EF4-FFF2-40B4-BE49-F238E27FC236}">
              <a16:creationId xmlns:a16="http://schemas.microsoft.com/office/drawing/2014/main" id="{05C8F7C6-A51A-490E-8C4E-AE4C63418C3F}"/>
            </a:ext>
            <a:ext uri="{147F2762-F138-4A5C-976F-8EAC2B608ADB}">
              <a16:predDERef xmlns:a16="http://schemas.microsoft.com/office/drawing/2014/main" pred="{BCF7D649-BFBF-4CAA-B047-E810277DD5FD}"/>
            </a:ext>
          </a:extLst>
        </xdr:cNvPr>
        <xdr:cNvPicPr>
          <a:picLocks noChangeAspect="1"/>
        </xdr:cNvPicPr>
      </xdr:nvPicPr>
      <xdr:blipFill>
        <a:blip xmlns:r="http://schemas.openxmlformats.org/officeDocument/2006/relationships" r:embed="rId23"/>
        <a:stretch>
          <a:fillRect/>
        </a:stretch>
      </xdr:blipFill>
      <xdr:spPr>
        <a:xfrm>
          <a:off x="6372225" y="13401675"/>
          <a:ext cx="133350" cy="152400"/>
        </a:xfrm>
        <a:prstGeom prst="rect">
          <a:avLst/>
        </a:prstGeom>
      </xdr:spPr>
    </xdr:pic>
    <xdr:clientData/>
  </xdr:twoCellAnchor>
  <xdr:oneCellAnchor>
    <xdr:from>
      <xdr:col>6</xdr:col>
      <xdr:colOff>0</xdr:colOff>
      <xdr:row>53</xdr:row>
      <xdr:rowOff>0</xdr:rowOff>
    </xdr:from>
    <xdr:ext cx="133350" cy="152400"/>
    <xdr:pic>
      <xdr:nvPicPr>
        <xdr:cNvPr id="6" name="Picture 419">
          <a:extLst>
            <a:ext uri="{FF2B5EF4-FFF2-40B4-BE49-F238E27FC236}">
              <a16:creationId xmlns:a16="http://schemas.microsoft.com/office/drawing/2014/main" id="{226DF530-44A4-4228-8908-174C0F8EA1DE}"/>
            </a:ext>
            <a:ext uri="{147F2762-F138-4A5C-976F-8EAC2B608ADB}">
              <a16:predDERef xmlns:a16="http://schemas.microsoft.com/office/drawing/2014/main" pred="{FF4C27AE-4ADC-4FD1-9EB1-FF5A40A59014}"/>
            </a:ext>
          </a:extLst>
        </xdr:cNvPr>
        <xdr:cNvPicPr>
          <a:picLocks noChangeAspect="1"/>
        </xdr:cNvPicPr>
      </xdr:nvPicPr>
      <xdr:blipFill>
        <a:blip xmlns:r="http://schemas.openxmlformats.org/officeDocument/2006/relationships" r:embed="rId23"/>
        <a:stretch>
          <a:fillRect/>
        </a:stretch>
      </xdr:blipFill>
      <xdr:spPr>
        <a:xfrm>
          <a:off x="6372225" y="15725775"/>
          <a:ext cx="133350" cy="152400"/>
        </a:xfrm>
        <a:prstGeom prst="rect">
          <a:avLst/>
        </a:prstGeom>
      </xdr:spPr>
    </xdr:pic>
    <xdr:clientData/>
  </xdr:oneCellAnchor>
  <xdr:twoCellAnchor editAs="oneCell">
    <xdr:from>
      <xdr:col>6</xdr:col>
      <xdr:colOff>0</xdr:colOff>
      <xdr:row>54</xdr:row>
      <xdr:rowOff>0</xdr:rowOff>
    </xdr:from>
    <xdr:to>
      <xdr:col>6</xdr:col>
      <xdr:colOff>133350</xdr:colOff>
      <xdr:row>54</xdr:row>
      <xdr:rowOff>152400</xdr:rowOff>
    </xdr:to>
    <xdr:pic>
      <xdr:nvPicPr>
        <xdr:cNvPr id="922" name="Picture 419">
          <a:extLst>
            <a:ext uri="{FF2B5EF4-FFF2-40B4-BE49-F238E27FC236}">
              <a16:creationId xmlns:a16="http://schemas.microsoft.com/office/drawing/2014/main" id="{1C3E7F4A-8F39-4D53-908F-D02F7CE2F75A}"/>
            </a:ext>
            <a:ext uri="{147F2762-F138-4A5C-976F-8EAC2B608ADB}">
              <a16:predDERef xmlns:a16="http://schemas.microsoft.com/office/drawing/2014/main" pred="{226DF530-44A4-4228-8908-174C0F8EA1DE}"/>
            </a:ext>
          </a:extLst>
        </xdr:cNvPr>
        <xdr:cNvPicPr>
          <a:picLocks noChangeAspect="1"/>
        </xdr:cNvPicPr>
      </xdr:nvPicPr>
      <xdr:blipFill>
        <a:blip xmlns:r="http://schemas.openxmlformats.org/officeDocument/2006/relationships" r:embed="rId23"/>
        <a:stretch>
          <a:fillRect/>
        </a:stretch>
      </xdr:blipFill>
      <xdr:spPr>
        <a:xfrm>
          <a:off x="6372225" y="15925800"/>
          <a:ext cx="133350" cy="152400"/>
        </a:xfrm>
        <a:prstGeom prst="rect">
          <a:avLst/>
        </a:prstGeom>
      </xdr:spPr>
    </xdr:pic>
    <xdr:clientData/>
  </xdr:twoCellAnchor>
  <xdr:twoCellAnchor editAs="oneCell">
    <xdr:from>
      <xdr:col>6</xdr:col>
      <xdr:colOff>0</xdr:colOff>
      <xdr:row>55</xdr:row>
      <xdr:rowOff>0</xdr:rowOff>
    </xdr:from>
    <xdr:to>
      <xdr:col>6</xdr:col>
      <xdr:colOff>123190</xdr:colOff>
      <xdr:row>55</xdr:row>
      <xdr:rowOff>152400</xdr:rowOff>
    </xdr:to>
    <xdr:pic>
      <xdr:nvPicPr>
        <xdr:cNvPr id="924" name="Picture 419">
          <a:extLst>
            <a:ext uri="{FF2B5EF4-FFF2-40B4-BE49-F238E27FC236}">
              <a16:creationId xmlns:a16="http://schemas.microsoft.com/office/drawing/2014/main" id="{80D05C59-1EF2-454A-8A05-8C45BB707552}"/>
            </a:ext>
            <a:ext uri="{147F2762-F138-4A5C-976F-8EAC2B608ADB}">
              <a16:predDERef xmlns:a16="http://schemas.microsoft.com/office/drawing/2014/main" pred="{1C3E7F4A-8F39-4D53-908F-D02F7CE2F75A}"/>
            </a:ext>
          </a:extLst>
        </xdr:cNvPr>
        <xdr:cNvPicPr>
          <a:picLocks noChangeAspect="1"/>
        </xdr:cNvPicPr>
      </xdr:nvPicPr>
      <xdr:blipFill>
        <a:blip xmlns:r="http://schemas.openxmlformats.org/officeDocument/2006/relationships" r:embed="rId23"/>
        <a:stretch>
          <a:fillRect/>
        </a:stretch>
      </xdr:blipFill>
      <xdr:spPr>
        <a:xfrm>
          <a:off x="6372225" y="16125825"/>
          <a:ext cx="133350" cy="152400"/>
        </a:xfrm>
        <a:prstGeom prst="rect">
          <a:avLst/>
        </a:prstGeom>
      </xdr:spPr>
    </xdr:pic>
    <xdr:clientData/>
  </xdr:twoCellAnchor>
  <xdr:twoCellAnchor editAs="oneCell">
    <xdr:from>
      <xdr:col>6</xdr:col>
      <xdr:colOff>0</xdr:colOff>
      <xdr:row>136</xdr:row>
      <xdr:rowOff>0</xdr:rowOff>
    </xdr:from>
    <xdr:to>
      <xdr:col>6</xdr:col>
      <xdr:colOff>133350</xdr:colOff>
      <xdr:row>136</xdr:row>
      <xdr:rowOff>152400</xdr:rowOff>
    </xdr:to>
    <xdr:pic>
      <xdr:nvPicPr>
        <xdr:cNvPr id="926" name="Picture 419">
          <a:extLst>
            <a:ext uri="{FF2B5EF4-FFF2-40B4-BE49-F238E27FC236}">
              <a16:creationId xmlns:a16="http://schemas.microsoft.com/office/drawing/2014/main" id="{FCA226AD-5059-4FD0-BD2A-91102BF53343}"/>
            </a:ext>
            <a:ext uri="{147F2762-F138-4A5C-976F-8EAC2B608ADB}">
              <a16:predDERef xmlns:a16="http://schemas.microsoft.com/office/drawing/2014/main" pred="{80D05C59-1EF2-454A-8A05-8C45BB707552}"/>
            </a:ext>
          </a:extLst>
        </xdr:cNvPr>
        <xdr:cNvPicPr>
          <a:picLocks noChangeAspect="1"/>
        </xdr:cNvPicPr>
      </xdr:nvPicPr>
      <xdr:blipFill>
        <a:blip xmlns:r="http://schemas.openxmlformats.org/officeDocument/2006/relationships" r:embed="rId23"/>
        <a:stretch>
          <a:fillRect/>
        </a:stretch>
      </xdr:blipFill>
      <xdr:spPr>
        <a:xfrm>
          <a:off x="6372225" y="37223700"/>
          <a:ext cx="133350" cy="152400"/>
        </a:xfrm>
        <a:prstGeom prst="rect">
          <a:avLst/>
        </a:prstGeom>
      </xdr:spPr>
    </xdr:pic>
    <xdr:clientData/>
  </xdr:twoCellAnchor>
  <xdr:twoCellAnchor editAs="oneCell">
    <xdr:from>
      <xdr:col>6</xdr:col>
      <xdr:colOff>0</xdr:colOff>
      <xdr:row>184</xdr:row>
      <xdr:rowOff>0</xdr:rowOff>
    </xdr:from>
    <xdr:to>
      <xdr:col>6</xdr:col>
      <xdr:colOff>123190</xdr:colOff>
      <xdr:row>184</xdr:row>
      <xdr:rowOff>152400</xdr:rowOff>
    </xdr:to>
    <xdr:pic>
      <xdr:nvPicPr>
        <xdr:cNvPr id="928" name="Picture 419">
          <a:extLst>
            <a:ext uri="{FF2B5EF4-FFF2-40B4-BE49-F238E27FC236}">
              <a16:creationId xmlns:a16="http://schemas.microsoft.com/office/drawing/2014/main" id="{65CD43D6-E38A-4A55-A594-EE8A6165F961}"/>
            </a:ext>
            <a:ext uri="{147F2762-F138-4A5C-976F-8EAC2B608ADB}">
              <a16:predDERef xmlns:a16="http://schemas.microsoft.com/office/drawing/2014/main" pred="{FCA226AD-5059-4FD0-BD2A-91102BF53343}"/>
            </a:ext>
          </a:extLst>
        </xdr:cNvPr>
        <xdr:cNvPicPr>
          <a:picLocks noChangeAspect="1"/>
        </xdr:cNvPicPr>
      </xdr:nvPicPr>
      <xdr:blipFill>
        <a:blip xmlns:r="http://schemas.openxmlformats.org/officeDocument/2006/relationships" r:embed="rId23"/>
        <a:stretch>
          <a:fillRect/>
        </a:stretch>
      </xdr:blipFill>
      <xdr:spPr>
        <a:xfrm>
          <a:off x="6372225" y="50682525"/>
          <a:ext cx="133350" cy="152400"/>
        </a:xfrm>
        <a:prstGeom prst="rect">
          <a:avLst/>
        </a:prstGeom>
      </xdr:spPr>
    </xdr:pic>
    <xdr:clientData/>
  </xdr:twoCellAnchor>
  <xdr:twoCellAnchor editAs="oneCell">
    <xdr:from>
      <xdr:col>6</xdr:col>
      <xdr:colOff>0</xdr:colOff>
      <xdr:row>199</xdr:row>
      <xdr:rowOff>0</xdr:rowOff>
    </xdr:from>
    <xdr:to>
      <xdr:col>6</xdr:col>
      <xdr:colOff>133350</xdr:colOff>
      <xdr:row>199</xdr:row>
      <xdr:rowOff>152400</xdr:rowOff>
    </xdr:to>
    <xdr:pic>
      <xdr:nvPicPr>
        <xdr:cNvPr id="931" name="Picture 419">
          <a:extLst>
            <a:ext uri="{FF2B5EF4-FFF2-40B4-BE49-F238E27FC236}">
              <a16:creationId xmlns:a16="http://schemas.microsoft.com/office/drawing/2014/main" id="{381134B2-287C-497B-8B8D-E4EFC5CAAAFC}"/>
            </a:ext>
            <a:ext uri="{147F2762-F138-4A5C-976F-8EAC2B608ADB}">
              <a16:predDERef xmlns:a16="http://schemas.microsoft.com/office/drawing/2014/main" pred="{65CD43D6-E38A-4A55-A594-EE8A6165F961}"/>
            </a:ext>
          </a:extLst>
        </xdr:cNvPr>
        <xdr:cNvPicPr>
          <a:picLocks noChangeAspect="1"/>
        </xdr:cNvPicPr>
      </xdr:nvPicPr>
      <xdr:blipFill>
        <a:blip xmlns:r="http://schemas.openxmlformats.org/officeDocument/2006/relationships" r:embed="rId23"/>
        <a:stretch>
          <a:fillRect/>
        </a:stretch>
      </xdr:blipFill>
      <xdr:spPr>
        <a:xfrm>
          <a:off x="6372225" y="54483000"/>
          <a:ext cx="133350" cy="152400"/>
        </a:xfrm>
        <a:prstGeom prst="rect">
          <a:avLst/>
        </a:prstGeom>
      </xdr:spPr>
    </xdr:pic>
    <xdr:clientData/>
  </xdr:twoCellAnchor>
  <xdr:twoCellAnchor editAs="oneCell">
    <xdr:from>
      <xdr:col>6</xdr:col>
      <xdr:colOff>0</xdr:colOff>
      <xdr:row>200</xdr:row>
      <xdr:rowOff>19050</xdr:rowOff>
    </xdr:from>
    <xdr:to>
      <xdr:col>6</xdr:col>
      <xdr:colOff>123190</xdr:colOff>
      <xdr:row>200</xdr:row>
      <xdr:rowOff>171450</xdr:rowOff>
    </xdr:to>
    <xdr:pic>
      <xdr:nvPicPr>
        <xdr:cNvPr id="934" name="Picture 427">
          <a:extLst>
            <a:ext uri="{FF2B5EF4-FFF2-40B4-BE49-F238E27FC236}">
              <a16:creationId xmlns:a16="http://schemas.microsoft.com/office/drawing/2014/main" id="{ACCA4752-EA2B-428C-BB82-84664C08FBA4}"/>
            </a:ext>
            <a:ext uri="{147F2762-F138-4A5C-976F-8EAC2B608ADB}">
              <a16:predDERef xmlns:a16="http://schemas.microsoft.com/office/drawing/2014/main" pred="{381134B2-287C-497B-8B8D-E4EFC5CAAAFC}"/>
            </a:ext>
          </a:extLst>
        </xdr:cNvPr>
        <xdr:cNvPicPr>
          <a:picLocks noChangeAspect="1"/>
        </xdr:cNvPicPr>
      </xdr:nvPicPr>
      <xdr:blipFill>
        <a:blip xmlns:r="http://schemas.openxmlformats.org/officeDocument/2006/relationships" r:embed="rId23"/>
        <a:stretch>
          <a:fillRect/>
        </a:stretch>
      </xdr:blipFill>
      <xdr:spPr>
        <a:xfrm>
          <a:off x="6372225" y="54759225"/>
          <a:ext cx="133350" cy="152400"/>
        </a:xfrm>
        <a:prstGeom prst="rect">
          <a:avLst/>
        </a:prstGeom>
      </xdr:spPr>
    </xdr:pic>
    <xdr:clientData/>
  </xdr:twoCellAnchor>
  <xdr:twoCellAnchor editAs="oneCell">
    <xdr:from>
      <xdr:col>6</xdr:col>
      <xdr:colOff>0</xdr:colOff>
      <xdr:row>209</xdr:row>
      <xdr:rowOff>0</xdr:rowOff>
    </xdr:from>
    <xdr:to>
      <xdr:col>6</xdr:col>
      <xdr:colOff>133350</xdr:colOff>
      <xdr:row>209</xdr:row>
      <xdr:rowOff>152400</xdr:rowOff>
    </xdr:to>
    <xdr:pic>
      <xdr:nvPicPr>
        <xdr:cNvPr id="936" name="Picture 419">
          <a:extLst>
            <a:ext uri="{FF2B5EF4-FFF2-40B4-BE49-F238E27FC236}">
              <a16:creationId xmlns:a16="http://schemas.microsoft.com/office/drawing/2014/main" id="{03083EC6-040F-4244-BB10-970C0674D42E}"/>
            </a:ext>
            <a:ext uri="{147F2762-F138-4A5C-976F-8EAC2B608ADB}">
              <a16:predDERef xmlns:a16="http://schemas.microsoft.com/office/drawing/2014/main" pred="{ACCA4752-EA2B-428C-BB82-84664C08FBA4}"/>
            </a:ext>
          </a:extLst>
        </xdr:cNvPr>
        <xdr:cNvPicPr>
          <a:picLocks noChangeAspect="1"/>
        </xdr:cNvPicPr>
      </xdr:nvPicPr>
      <xdr:blipFill>
        <a:blip xmlns:r="http://schemas.openxmlformats.org/officeDocument/2006/relationships" r:embed="rId23"/>
        <a:stretch>
          <a:fillRect/>
        </a:stretch>
      </xdr:blipFill>
      <xdr:spPr>
        <a:xfrm>
          <a:off x="6372225" y="56492775"/>
          <a:ext cx="133350" cy="152400"/>
        </a:xfrm>
        <a:prstGeom prst="rect">
          <a:avLst/>
        </a:prstGeom>
      </xdr:spPr>
    </xdr:pic>
    <xdr:clientData/>
  </xdr:twoCellAnchor>
  <xdr:twoCellAnchor editAs="oneCell">
    <xdr:from>
      <xdr:col>6</xdr:col>
      <xdr:colOff>0</xdr:colOff>
      <xdr:row>217</xdr:row>
      <xdr:rowOff>0</xdr:rowOff>
    </xdr:from>
    <xdr:to>
      <xdr:col>6</xdr:col>
      <xdr:colOff>133350</xdr:colOff>
      <xdr:row>217</xdr:row>
      <xdr:rowOff>152400</xdr:rowOff>
    </xdr:to>
    <xdr:pic>
      <xdr:nvPicPr>
        <xdr:cNvPr id="939" name="Picture 419">
          <a:extLst>
            <a:ext uri="{FF2B5EF4-FFF2-40B4-BE49-F238E27FC236}">
              <a16:creationId xmlns:a16="http://schemas.microsoft.com/office/drawing/2014/main" id="{68BB6317-1377-42FE-A022-D53164EFF428}"/>
            </a:ext>
            <a:ext uri="{147F2762-F138-4A5C-976F-8EAC2B608ADB}">
              <a16:predDERef xmlns:a16="http://schemas.microsoft.com/office/drawing/2014/main" pred="{03083EC6-040F-4244-BB10-970C0674D42E}"/>
            </a:ext>
          </a:extLst>
        </xdr:cNvPr>
        <xdr:cNvPicPr>
          <a:picLocks noChangeAspect="1"/>
        </xdr:cNvPicPr>
      </xdr:nvPicPr>
      <xdr:blipFill>
        <a:blip xmlns:r="http://schemas.openxmlformats.org/officeDocument/2006/relationships" r:embed="rId23"/>
        <a:stretch>
          <a:fillRect/>
        </a:stretch>
      </xdr:blipFill>
      <xdr:spPr>
        <a:xfrm>
          <a:off x="6372225" y="59007375"/>
          <a:ext cx="133350" cy="152400"/>
        </a:xfrm>
        <a:prstGeom prst="rect">
          <a:avLst/>
        </a:prstGeom>
      </xdr:spPr>
    </xdr:pic>
    <xdr:clientData/>
  </xdr:twoCellAnchor>
  <xdr:twoCellAnchor editAs="oneCell">
    <xdr:from>
      <xdr:col>6</xdr:col>
      <xdr:colOff>0</xdr:colOff>
      <xdr:row>224</xdr:row>
      <xdr:rowOff>161925</xdr:rowOff>
    </xdr:from>
    <xdr:to>
      <xdr:col>6</xdr:col>
      <xdr:colOff>123190</xdr:colOff>
      <xdr:row>225</xdr:row>
      <xdr:rowOff>131444</xdr:rowOff>
    </xdr:to>
    <xdr:pic>
      <xdr:nvPicPr>
        <xdr:cNvPr id="943" name="Picture 430">
          <a:extLst>
            <a:ext uri="{FF2B5EF4-FFF2-40B4-BE49-F238E27FC236}">
              <a16:creationId xmlns:a16="http://schemas.microsoft.com/office/drawing/2014/main" id="{27381693-5AC1-4AA8-B42B-8A7ED0194FED}"/>
            </a:ext>
            <a:ext uri="{147F2762-F138-4A5C-976F-8EAC2B608ADB}">
              <a16:predDERef xmlns:a16="http://schemas.microsoft.com/office/drawing/2014/main" pred="{68BB6317-1377-42FE-A022-D53164EFF428}"/>
            </a:ext>
          </a:extLst>
        </xdr:cNvPr>
        <xdr:cNvPicPr>
          <a:picLocks noChangeAspect="1"/>
        </xdr:cNvPicPr>
      </xdr:nvPicPr>
      <xdr:blipFill>
        <a:blip xmlns:r="http://schemas.openxmlformats.org/officeDocument/2006/relationships" r:embed="rId23"/>
        <a:stretch>
          <a:fillRect/>
        </a:stretch>
      </xdr:blipFill>
      <xdr:spPr>
        <a:xfrm>
          <a:off x="6372225" y="60598050"/>
          <a:ext cx="133350" cy="152400"/>
        </a:xfrm>
        <a:prstGeom prst="rect">
          <a:avLst/>
        </a:prstGeom>
      </xdr:spPr>
    </xdr:pic>
    <xdr:clientData/>
  </xdr:twoCellAnchor>
  <xdr:twoCellAnchor editAs="oneCell">
    <xdr:from>
      <xdr:col>6</xdr:col>
      <xdr:colOff>0</xdr:colOff>
      <xdr:row>268</xdr:row>
      <xdr:rowOff>0</xdr:rowOff>
    </xdr:from>
    <xdr:to>
      <xdr:col>6</xdr:col>
      <xdr:colOff>133350</xdr:colOff>
      <xdr:row>268</xdr:row>
      <xdr:rowOff>152400</xdr:rowOff>
    </xdr:to>
    <xdr:pic>
      <xdr:nvPicPr>
        <xdr:cNvPr id="946" name="Picture 419">
          <a:extLst>
            <a:ext uri="{FF2B5EF4-FFF2-40B4-BE49-F238E27FC236}">
              <a16:creationId xmlns:a16="http://schemas.microsoft.com/office/drawing/2014/main" id="{514FCBF2-8FCA-4E12-816B-3FCB98A282C6}"/>
            </a:ext>
            <a:ext uri="{147F2762-F138-4A5C-976F-8EAC2B608ADB}">
              <a16:predDERef xmlns:a16="http://schemas.microsoft.com/office/drawing/2014/main" pred="{27381693-5AC1-4AA8-B42B-8A7ED0194FED}"/>
            </a:ext>
          </a:extLst>
        </xdr:cNvPr>
        <xdr:cNvPicPr>
          <a:picLocks noChangeAspect="1"/>
        </xdr:cNvPicPr>
      </xdr:nvPicPr>
      <xdr:blipFill>
        <a:blip xmlns:r="http://schemas.openxmlformats.org/officeDocument/2006/relationships" r:embed="rId23"/>
        <a:stretch>
          <a:fillRect/>
        </a:stretch>
      </xdr:blipFill>
      <xdr:spPr>
        <a:xfrm>
          <a:off x="6372225" y="71989950"/>
          <a:ext cx="133350" cy="152400"/>
        </a:xfrm>
        <a:prstGeom prst="rect">
          <a:avLst/>
        </a:prstGeom>
      </xdr:spPr>
    </xdr:pic>
    <xdr:clientData/>
  </xdr:twoCellAnchor>
  <xdr:twoCellAnchor editAs="oneCell">
    <xdr:from>
      <xdr:col>6</xdr:col>
      <xdr:colOff>0</xdr:colOff>
      <xdr:row>276</xdr:row>
      <xdr:rowOff>0</xdr:rowOff>
    </xdr:from>
    <xdr:to>
      <xdr:col>6</xdr:col>
      <xdr:colOff>123190</xdr:colOff>
      <xdr:row>276</xdr:row>
      <xdr:rowOff>152400</xdr:rowOff>
    </xdr:to>
    <xdr:pic>
      <xdr:nvPicPr>
        <xdr:cNvPr id="948" name="Picture 419">
          <a:extLst>
            <a:ext uri="{FF2B5EF4-FFF2-40B4-BE49-F238E27FC236}">
              <a16:creationId xmlns:a16="http://schemas.microsoft.com/office/drawing/2014/main" id="{9BF9B405-9B44-4708-B0B2-6085840B8879}"/>
            </a:ext>
            <a:ext uri="{147F2762-F138-4A5C-976F-8EAC2B608ADB}">
              <a16:predDERef xmlns:a16="http://schemas.microsoft.com/office/drawing/2014/main" pred="{514FCBF2-8FCA-4E12-816B-3FCB98A282C6}"/>
            </a:ext>
          </a:extLst>
        </xdr:cNvPr>
        <xdr:cNvPicPr>
          <a:picLocks noChangeAspect="1"/>
        </xdr:cNvPicPr>
      </xdr:nvPicPr>
      <xdr:blipFill>
        <a:blip xmlns:r="http://schemas.openxmlformats.org/officeDocument/2006/relationships" r:embed="rId23"/>
        <a:stretch>
          <a:fillRect/>
        </a:stretch>
      </xdr:blipFill>
      <xdr:spPr>
        <a:xfrm>
          <a:off x="6372225" y="73504425"/>
          <a:ext cx="133350" cy="152400"/>
        </a:xfrm>
        <a:prstGeom prst="rect">
          <a:avLst/>
        </a:prstGeom>
      </xdr:spPr>
    </xdr:pic>
    <xdr:clientData/>
  </xdr:twoCellAnchor>
  <xdr:twoCellAnchor editAs="oneCell">
    <xdr:from>
      <xdr:col>6</xdr:col>
      <xdr:colOff>0</xdr:colOff>
      <xdr:row>277</xdr:row>
      <xdr:rowOff>9525</xdr:rowOff>
    </xdr:from>
    <xdr:to>
      <xdr:col>6</xdr:col>
      <xdr:colOff>133350</xdr:colOff>
      <xdr:row>277</xdr:row>
      <xdr:rowOff>171450</xdr:rowOff>
    </xdr:to>
    <xdr:pic>
      <xdr:nvPicPr>
        <xdr:cNvPr id="951" name="Picture 433">
          <a:extLst>
            <a:ext uri="{FF2B5EF4-FFF2-40B4-BE49-F238E27FC236}">
              <a16:creationId xmlns:a16="http://schemas.microsoft.com/office/drawing/2014/main" id="{546C0F2E-E6F0-4DD7-B6F1-1774414161F0}"/>
            </a:ext>
            <a:ext uri="{147F2762-F138-4A5C-976F-8EAC2B608ADB}">
              <a16:predDERef xmlns:a16="http://schemas.microsoft.com/office/drawing/2014/main" pred="{9BF9B405-9B44-4708-B0B2-6085840B8879}"/>
            </a:ext>
          </a:extLst>
        </xdr:cNvPr>
        <xdr:cNvPicPr>
          <a:picLocks noChangeAspect="1"/>
        </xdr:cNvPicPr>
      </xdr:nvPicPr>
      <xdr:blipFill>
        <a:blip xmlns:r="http://schemas.openxmlformats.org/officeDocument/2006/relationships" r:embed="rId23"/>
        <a:stretch>
          <a:fillRect/>
        </a:stretch>
      </xdr:blipFill>
      <xdr:spPr>
        <a:xfrm>
          <a:off x="6372225" y="73704450"/>
          <a:ext cx="133350" cy="152400"/>
        </a:xfrm>
        <a:prstGeom prst="rect">
          <a:avLst/>
        </a:prstGeom>
      </xdr:spPr>
    </xdr:pic>
    <xdr:clientData/>
  </xdr:twoCellAnchor>
  <xdr:twoCellAnchor editAs="oneCell">
    <xdr:from>
      <xdr:col>6</xdr:col>
      <xdr:colOff>0</xdr:colOff>
      <xdr:row>295</xdr:row>
      <xdr:rowOff>0</xdr:rowOff>
    </xdr:from>
    <xdr:to>
      <xdr:col>6</xdr:col>
      <xdr:colOff>123190</xdr:colOff>
      <xdr:row>295</xdr:row>
      <xdr:rowOff>152400</xdr:rowOff>
    </xdr:to>
    <xdr:pic>
      <xdr:nvPicPr>
        <xdr:cNvPr id="953" name="Picture 419">
          <a:extLst>
            <a:ext uri="{FF2B5EF4-FFF2-40B4-BE49-F238E27FC236}">
              <a16:creationId xmlns:a16="http://schemas.microsoft.com/office/drawing/2014/main" id="{3FD6843A-556E-4140-8788-E87432A82D7D}"/>
            </a:ext>
            <a:ext uri="{147F2762-F138-4A5C-976F-8EAC2B608ADB}">
              <a16:predDERef xmlns:a16="http://schemas.microsoft.com/office/drawing/2014/main" pred="{546C0F2E-E6F0-4DD7-B6F1-1774414161F0}"/>
            </a:ext>
          </a:extLst>
        </xdr:cNvPr>
        <xdr:cNvPicPr>
          <a:picLocks noChangeAspect="1"/>
        </xdr:cNvPicPr>
      </xdr:nvPicPr>
      <xdr:blipFill>
        <a:blip xmlns:r="http://schemas.openxmlformats.org/officeDocument/2006/relationships" r:embed="rId23"/>
        <a:stretch>
          <a:fillRect/>
        </a:stretch>
      </xdr:blipFill>
      <xdr:spPr>
        <a:xfrm>
          <a:off x="6372225" y="78133575"/>
          <a:ext cx="133350" cy="152400"/>
        </a:xfrm>
        <a:prstGeom prst="rect">
          <a:avLst/>
        </a:prstGeom>
      </xdr:spPr>
    </xdr:pic>
    <xdr:clientData/>
  </xdr:twoCellAnchor>
  <xdr:twoCellAnchor editAs="oneCell">
    <xdr:from>
      <xdr:col>6</xdr:col>
      <xdr:colOff>0</xdr:colOff>
      <xdr:row>317</xdr:row>
      <xdr:rowOff>0</xdr:rowOff>
    </xdr:from>
    <xdr:to>
      <xdr:col>6</xdr:col>
      <xdr:colOff>123190</xdr:colOff>
      <xdr:row>317</xdr:row>
      <xdr:rowOff>135601</xdr:rowOff>
    </xdr:to>
    <xdr:pic>
      <xdr:nvPicPr>
        <xdr:cNvPr id="955" name="Picture 419">
          <a:extLst>
            <a:ext uri="{FF2B5EF4-FFF2-40B4-BE49-F238E27FC236}">
              <a16:creationId xmlns:a16="http://schemas.microsoft.com/office/drawing/2014/main" id="{DE08F0CE-C0D0-4F51-A96D-1083948A2484}"/>
            </a:ext>
            <a:ext uri="{147F2762-F138-4A5C-976F-8EAC2B608ADB}">
              <a16:predDERef xmlns:a16="http://schemas.microsoft.com/office/drawing/2014/main" pred="{3FD6843A-556E-4140-8788-E87432A82D7D}"/>
            </a:ext>
          </a:extLst>
        </xdr:cNvPr>
        <xdr:cNvPicPr>
          <a:picLocks noChangeAspect="1"/>
        </xdr:cNvPicPr>
      </xdr:nvPicPr>
      <xdr:blipFill>
        <a:blip xmlns:r="http://schemas.openxmlformats.org/officeDocument/2006/relationships" r:embed="rId23"/>
        <a:stretch>
          <a:fillRect/>
        </a:stretch>
      </xdr:blipFill>
      <xdr:spPr>
        <a:xfrm>
          <a:off x="6372225" y="84505800"/>
          <a:ext cx="133350" cy="152400"/>
        </a:xfrm>
        <a:prstGeom prst="rect">
          <a:avLst/>
        </a:prstGeom>
      </xdr:spPr>
    </xdr:pic>
    <xdr:clientData/>
  </xdr:twoCellAnchor>
  <xdr:twoCellAnchor editAs="oneCell">
    <xdr:from>
      <xdr:col>6</xdr:col>
      <xdr:colOff>0</xdr:colOff>
      <xdr:row>318</xdr:row>
      <xdr:rowOff>0</xdr:rowOff>
    </xdr:from>
    <xdr:to>
      <xdr:col>6</xdr:col>
      <xdr:colOff>133350</xdr:colOff>
      <xdr:row>318</xdr:row>
      <xdr:rowOff>142587</xdr:rowOff>
    </xdr:to>
    <xdr:pic>
      <xdr:nvPicPr>
        <xdr:cNvPr id="957" name="Picture 419">
          <a:extLst>
            <a:ext uri="{FF2B5EF4-FFF2-40B4-BE49-F238E27FC236}">
              <a16:creationId xmlns:a16="http://schemas.microsoft.com/office/drawing/2014/main" id="{FCC8902A-EBCE-4D13-8599-FCE23BEAC3E5}"/>
            </a:ext>
            <a:ext uri="{147F2762-F138-4A5C-976F-8EAC2B608ADB}">
              <a16:predDERef xmlns:a16="http://schemas.microsoft.com/office/drawing/2014/main" pred="{DE08F0CE-C0D0-4F51-A96D-1083948A2484}"/>
            </a:ext>
          </a:extLst>
        </xdr:cNvPr>
        <xdr:cNvPicPr>
          <a:picLocks noChangeAspect="1"/>
        </xdr:cNvPicPr>
      </xdr:nvPicPr>
      <xdr:blipFill>
        <a:blip xmlns:r="http://schemas.openxmlformats.org/officeDocument/2006/relationships" r:embed="rId23"/>
        <a:stretch>
          <a:fillRect/>
        </a:stretch>
      </xdr:blipFill>
      <xdr:spPr>
        <a:xfrm>
          <a:off x="6372225" y="84648675"/>
          <a:ext cx="133350" cy="152400"/>
        </a:xfrm>
        <a:prstGeom prst="rect">
          <a:avLst/>
        </a:prstGeom>
      </xdr:spPr>
    </xdr:pic>
    <xdr:clientData/>
  </xdr:twoCellAnchor>
  <xdr:twoCellAnchor editAs="oneCell">
    <xdr:from>
      <xdr:col>6</xdr:col>
      <xdr:colOff>0</xdr:colOff>
      <xdr:row>319</xdr:row>
      <xdr:rowOff>0</xdr:rowOff>
    </xdr:from>
    <xdr:to>
      <xdr:col>6</xdr:col>
      <xdr:colOff>123190</xdr:colOff>
      <xdr:row>319</xdr:row>
      <xdr:rowOff>135601</xdr:rowOff>
    </xdr:to>
    <xdr:pic>
      <xdr:nvPicPr>
        <xdr:cNvPr id="959" name="Picture 419">
          <a:extLst>
            <a:ext uri="{FF2B5EF4-FFF2-40B4-BE49-F238E27FC236}">
              <a16:creationId xmlns:a16="http://schemas.microsoft.com/office/drawing/2014/main" id="{7029DAB3-8662-4DE9-9C56-9B4E90DDE5B0}"/>
            </a:ext>
            <a:ext uri="{147F2762-F138-4A5C-976F-8EAC2B608ADB}">
              <a16:predDERef xmlns:a16="http://schemas.microsoft.com/office/drawing/2014/main" pred="{FCC8902A-EBCE-4D13-8599-FCE23BEAC3E5}"/>
            </a:ext>
          </a:extLst>
        </xdr:cNvPr>
        <xdr:cNvPicPr>
          <a:picLocks noChangeAspect="1"/>
        </xdr:cNvPicPr>
      </xdr:nvPicPr>
      <xdr:blipFill>
        <a:blip xmlns:r="http://schemas.openxmlformats.org/officeDocument/2006/relationships" r:embed="rId23"/>
        <a:stretch>
          <a:fillRect/>
        </a:stretch>
      </xdr:blipFill>
      <xdr:spPr>
        <a:xfrm>
          <a:off x="6372225" y="84791550"/>
          <a:ext cx="133350" cy="152400"/>
        </a:xfrm>
        <a:prstGeom prst="rect">
          <a:avLst/>
        </a:prstGeom>
      </xdr:spPr>
    </xdr:pic>
    <xdr:clientData/>
  </xdr:twoCellAnchor>
  <xdr:twoCellAnchor editAs="oneCell">
    <xdr:from>
      <xdr:col>6</xdr:col>
      <xdr:colOff>0</xdr:colOff>
      <xdr:row>326</xdr:row>
      <xdr:rowOff>0</xdr:rowOff>
    </xdr:from>
    <xdr:to>
      <xdr:col>6</xdr:col>
      <xdr:colOff>133350</xdr:colOff>
      <xdr:row>326</xdr:row>
      <xdr:rowOff>142586</xdr:rowOff>
    </xdr:to>
    <xdr:pic>
      <xdr:nvPicPr>
        <xdr:cNvPr id="961" name="Picture 419">
          <a:extLst>
            <a:ext uri="{FF2B5EF4-FFF2-40B4-BE49-F238E27FC236}">
              <a16:creationId xmlns:a16="http://schemas.microsoft.com/office/drawing/2014/main" id="{1D48C834-DCB3-420E-A0E1-5BD00F648E68}"/>
            </a:ext>
            <a:ext uri="{147F2762-F138-4A5C-976F-8EAC2B608ADB}">
              <a16:predDERef xmlns:a16="http://schemas.microsoft.com/office/drawing/2014/main" pred="{7029DAB3-8662-4DE9-9C56-9B4E90DDE5B0}"/>
            </a:ext>
          </a:extLst>
        </xdr:cNvPr>
        <xdr:cNvPicPr>
          <a:picLocks noChangeAspect="1"/>
        </xdr:cNvPicPr>
      </xdr:nvPicPr>
      <xdr:blipFill>
        <a:blip xmlns:r="http://schemas.openxmlformats.org/officeDocument/2006/relationships" r:embed="rId23"/>
        <a:stretch>
          <a:fillRect/>
        </a:stretch>
      </xdr:blipFill>
      <xdr:spPr>
        <a:xfrm>
          <a:off x="6372225" y="87125175"/>
          <a:ext cx="133350" cy="152400"/>
        </a:xfrm>
        <a:prstGeom prst="rect">
          <a:avLst/>
        </a:prstGeom>
      </xdr:spPr>
    </xdr:pic>
    <xdr:clientData/>
  </xdr:twoCellAnchor>
  <xdr:twoCellAnchor editAs="oneCell">
    <xdr:from>
      <xdr:col>6</xdr:col>
      <xdr:colOff>0</xdr:colOff>
      <xdr:row>327</xdr:row>
      <xdr:rowOff>0</xdr:rowOff>
    </xdr:from>
    <xdr:to>
      <xdr:col>6</xdr:col>
      <xdr:colOff>123190</xdr:colOff>
      <xdr:row>327</xdr:row>
      <xdr:rowOff>135602</xdr:rowOff>
    </xdr:to>
    <xdr:pic>
      <xdr:nvPicPr>
        <xdr:cNvPr id="963" name="Picture 419">
          <a:extLst>
            <a:ext uri="{FF2B5EF4-FFF2-40B4-BE49-F238E27FC236}">
              <a16:creationId xmlns:a16="http://schemas.microsoft.com/office/drawing/2014/main" id="{E6500D07-D8E1-415F-B027-91D74D5AAB95}"/>
            </a:ext>
            <a:ext uri="{147F2762-F138-4A5C-976F-8EAC2B608ADB}">
              <a16:predDERef xmlns:a16="http://schemas.microsoft.com/office/drawing/2014/main" pred="{1D48C834-DCB3-420E-A0E1-5BD00F648E68}"/>
            </a:ext>
          </a:extLst>
        </xdr:cNvPr>
        <xdr:cNvPicPr>
          <a:picLocks noChangeAspect="1"/>
        </xdr:cNvPicPr>
      </xdr:nvPicPr>
      <xdr:blipFill>
        <a:blip xmlns:r="http://schemas.openxmlformats.org/officeDocument/2006/relationships" r:embed="rId23"/>
        <a:stretch>
          <a:fillRect/>
        </a:stretch>
      </xdr:blipFill>
      <xdr:spPr>
        <a:xfrm>
          <a:off x="6372225" y="87258525"/>
          <a:ext cx="133350" cy="152400"/>
        </a:xfrm>
        <a:prstGeom prst="rect">
          <a:avLst/>
        </a:prstGeom>
      </xdr:spPr>
    </xdr:pic>
    <xdr:clientData/>
  </xdr:twoCellAnchor>
  <xdr:twoCellAnchor editAs="oneCell">
    <xdr:from>
      <xdr:col>6</xdr:col>
      <xdr:colOff>0</xdr:colOff>
      <xdr:row>328</xdr:row>
      <xdr:rowOff>0</xdr:rowOff>
    </xdr:from>
    <xdr:to>
      <xdr:col>6</xdr:col>
      <xdr:colOff>133350</xdr:colOff>
      <xdr:row>328</xdr:row>
      <xdr:rowOff>142586</xdr:rowOff>
    </xdr:to>
    <xdr:pic>
      <xdr:nvPicPr>
        <xdr:cNvPr id="965" name="Picture 419">
          <a:extLst>
            <a:ext uri="{FF2B5EF4-FFF2-40B4-BE49-F238E27FC236}">
              <a16:creationId xmlns:a16="http://schemas.microsoft.com/office/drawing/2014/main" id="{3C4EFD19-CE77-49C0-8C35-67040DC68913}"/>
            </a:ext>
            <a:ext uri="{147F2762-F138-4A5C-976F-8EAC2B608ADB}">
              <a16:predDERef xmlns:a16="http://schemas.microsoft.com/office/drawing/2014/main" pred="{E6500D07-D8E1-415F-B027-91D74D5AAB95}"/>
            </a:ext>
          </a:extLst>
        </xdr:cNvPr>
        <xdr:cNvPicPr>
          <a:picLocks noChangeAspect="1"/>
        </xdr:cNvPicPr>
      </xdr:nvPicPr>
      <xdr:blipFill>
        <a:blip xmlns:r="http://schemas.openxmlformats.org/officeDocument/2006/relationships" r:embed="rId23"/>
        <a:stretch>
          <a:fillRect/>
        </a:stretch>
      </xdr:blipFill>
      <xdr:spPr>
        <a:xfrm>
          <a:off x="6372225" y="87391875"/>
          <a:ext cx="133350" cy="152400"/>
        </a:xfrm>
        <a:prstGeom prst="rect">
          <a:avLst/>
        </a:prstGeom>
      </xdr:spPr>
    </xdr:pic>
    <xdr:clientData/>
  </xdr:twoCellAnchor>
  <xdr:twoCellAnchor editAs="oneCell">
    <xdr:from>
      <xdr:col>6</xdr:col>
      <xdr:colOff>0</xdr:colOff>
      <xdr:row>329</xdr:row>
      <xdr:rowOff>0</xdr:rowOff>
    </xdr:from>
    <xdr:to>
      <xdr:col>6</xdr:col>
      <xdr:colOff>123190</xdr:colOff>
      <xdr:row>329</xdr:row>
      <xdr:rowOff>135601</xdr:rowOff>
    </xdr:to>
    <xdr:pic>
      <xdr:nvPicPr>
        <xdr:cNvPr id="967" name="Picture 419">
          <a:extLst>
            <a:ext uri="{FF2B5EF4-FFF2-40B4-BE49-F238E27FC236}">
              <a16:creationId xmlns:a16="http://schemas.microsoft.com/office/drawing/2014/main" id="{5384C1E0-5A40-495E-81ED-FA8117AE8AEF}"/>
            </a:ext>
            <a:ext uri="{147F2762-F138-4A5C-976F-8EAC2B608ADB}">
              <a16:predDERef xmlns:a16="http://schemas.microsoft.com/office/drawing/2014/main" pred="{3C4EFD19-CE77-49C0-8C35-67040DC68913}"/>
            </a:ext>
          </a:extLst>
        </xdr:cNvPr>
        <xdr:cNvPicPr>
          <a:picLocks noChangeAspect="1"/>
        </xdr:cNvPicPr>
      </xdr:nvPicPr>
      <xdr:blipFill>
        <a:blip xmlns:r="http://schemas.openxmlformats.org/officeDocument/2006/relationships" r:embed="rId23"/>
        <a:stretch>
          <a:fillRect/>
        </a:stretch>
      </xdr:blipFill>
      <xdr:spPr>
        <a:xfrm>
          <a:off x="6372225" y="87525225"/>
          <a:ext cx="133350" cy="152400"/>
        </a:xfrm>
        <a:prstGeom prst="rect">
          <a:avLst/>
        </a:prstGeom>
      </xdr:spPr>
    </xdr:pic>
    <xdr:clientData/>
  </xdr:twoCellAnchor>
  <xdr:twoCellAnchor editAs="oneCell">
    <xdr:from>
      <xdr:col>6</xdr:col>
      <xdr:colOff>0</xdr:colOff>
      <xdr:row>354</xdr:row>
      <xdr:rowOff>19050</xdr:rowOff>
    </xdr:from>
    <xdr:to>
      <xdr:col>6</xdr:col>
      <xdr:colOff>123190</xdr:colOff>
      <xdr:row>354</xdr:row>
      <xdr:rowOff>171450</xdr:rowOff>
    </xdr:to>
    <xdr:pic>
      <xdr:nvPicPr>
        <xdr:cNvPr id="970" name="Picture 442">
          <a:extLst>
            <a:ext uri="{FF2B5EF4-FFF2-40B4-BE49-F238E27FC236}">
              <a16:creationId xmlns:a16="http://schemas.microsoft.com/office/drawing/2014/main" id="{5873D96D-AD0D-4249-8E54-6EB2FBC2BC1B}"/>
            </a:ext>
            <a:ext uri="{147F2762-F138-4A5C-976F-8EAC2B608ADB}">
              <a16:predDERef xmlns:a16="http://schemas.microsoft.com/office/drawing/2014/main" pred="{5384C1E0-5A40-495E-81ED-FA8117AE8AEF}"/>
            </a:ext>
          </a:extLst>
        </xdr:cNvPr>
        <xdr:cNvPicPr>
          <a:picLocks noChangeAspect="1"/>
        </xdr:cNvPicPr>
      </xdr:nvPicPr>
      <xdr:blipFill>
        <a:blip xmlns:r="http://schemas.openxmlformats.org/officeDocument/2006/relationships" r:embed="rId23"/>
        <a:stretch>
          <a:fillRect/>
        </a:stretch>
      </xdr:blipFill>
      <xdr:spPr>
        <a:xfrm>
          <a:off x="6372225" y="92992575"/>
          <a:ext cx="133350" cy="152400"/>
        </a:xfrm>
        <a:prstGeom prst="rect">
          <a:avLst/>
        </a:prstGeom>
      </xdr:spPr>
    </xdr:pic>
    <xdr:clientData/>
  </xdr:twoCellAnchor>
  <xdr:twoCellAnchor editAs="oneCell">
    <xdr:from>
      <xdr:col>6</xdr:col>
      <xdr:colOff>0</xdr:colOff>
      <xdr:row>402</xdr:row>
      <xdr:rowOff>276225</xdr:rowOff>
    </xdr:from>
    <xdr:to>
      <xdr:col>6</xdr:col>
      <xdr:colOff>123190</xdr:colOff>
      <xdr:row>403</xdr:row>
      <xdr:rowOff>131445</xdr:rowOff>
    </xdr:to>
    <xdr:pic>
      <xdr:nvPicPr>
        <xdr:cNvPr id="973" name="Picture 443">
          <a:extLst>
            <a:ext uri="{FF2B5EF4-FFF2-40B4-BE49-F238E27FC236}">
              <a16:creationId xmlns:a16="http://schemas.microsoft.com/office/drawing/2014/main" id="{DD788844-2297-4796-B62E-135E3E10B820}"/>
            </a:ext>
            <a:ext uri="{147F2762-F138-4A5C-976F-8EAC2B608ADB}">
              <a16:predDERef xmlns:a16="http://schemas.microsoft.com/office/drawing/2014/main" pred="{5873D96D-AD0D-4249-8E54-6EB2FBC2BC1B}"/>
            </a:ext>
          </a:extLst>
        </xdr:cNvPr>
        <xdr:cNvPicPr>
          <a:picLocks noChangeAspect="1"/>
        </xdr:cNvPicPr>
      </xdr:nvPicPr>
      <xdr:blipFill>
        <a:blip xmlns:r="http://schemas.openxmlformats.org/officeDocument/2006/relationships" r:embed="rId23"/>
        <a:stretch>
          <a:fillRect/>
        </a:stretch>
      </xdr:blipFill>
      <xdr:spPr>
        <a:xfrm>
          <a:off x="6372225" y="104232075"/>
          <a:ext cx="133350" cy="152400"/>
        </a:xfrm>
        <a:prstGeom prst="rect">
          <a:avLst/>
        </a:prstGeom>
      </xdr:spPr>
    </xdr:pic>
    <xdr:clientData/>
  </xdr:twoCellAnchor>
  <xdr:twoCellAnchor editAs="oneCell">
    <xdr:from>
      <xdr:col>6</xdr:col>
      <xdr:colOff>0</xdr:colOff>
      <xdr:row>409</xdr:row>
      <xdr:rowOff>0</xdr:rowOff>
    </xdr:from>
    <xdr:to>
      <xdr:col>6</xdr:col>
      <xdr:colOff>133350</xdr:colOff>
      <xdr:row>409</xdr:row>
      <xdr:rowOff>162214</xdr:rowOff>
    </xdr:to>
    <xdr:pic>
      <xdr:nvPicPr>
        <xdr:cNvPr id="975" name="Picture 419">
          <a:extLst>
            <a:ext uri="{FF2B5EF4-FFF2-40B4-BE49-F238E27FC236}">
              <a16:creationId xmlns:a16="http://schemas.microsoft.com/office/drawing/2014/main" id="{9A593AA2-C04A-4DC3-90F4-D096AB9F1025}"/>
            </a:ext>
            <a:ext uri="{147F2762-F138-4A5C-976F-8EAC2B608ADB}">
              <a16:predDERef xmlns:a16="http://schemas.microsoft.com/office/drawing/2014/main" pred="{DD788844-2297-4796-B62E-135E3E10B820}"/>
            </a:ext>
          </a:extLst>
        </xdr:cNvPr>
        <xdr:cNvPicPr>
          <a:picLocks noChangeAspect="1"/>
        </xdr:cNvPicPr>
      </xdr:nvPicPr>
      <xdr:blipFill>
        <a:blip xmlns:r="http://schemas.openxmlformats.org/officeDocument/2006/relationships" r:embed="rId23"/>
        <a:stretch>
          <a:fillRect/>
        </a:stretch>
      </xdr:blipFill>
      <xdr:spPr>
        <a:xfrm>
          <a:off x="6372225" y="105727500"/>
          <a:ext cx="133350" cy="152400"/>
        </a:xfrm>
        <a:prstGeom prst="rect">
          <a:avLst/>
        </a:prstGeom>
      </xdr:spPr>
    </xdr:pic>
    <xdr:clientData/>
  </xdr:twoCellAnchor>
  <xdr:twoCellAnchor editAs="oneCell">
    <xdr:from>
      <xdr:col>6</xdr:col>
      <xdr:colOff>0</xdr:colOff>
      <xdr:row>412</xdr:row>
      <xdr:rowOff>0</xdr:rowOff>
    </xdr:from>
    <xdr:to>
      <xdr:col>6</xdr:col>
      <xdr:colOff>133350</xdr:colOff>
      <xdr:row>412</xdr:row>
      <xdr:rowOff>152400</xdr:rowOff>
    </xdr:to>
    <xdr:pic>
      <xdr:nvPicPr>
        <xdr:cNvPr id="977" name="Picture 419">
          <a:extLst>
            <a:ext uri="{FF2B5EF4-FFF2-40B4-BE49-F238E27FC236}">
              <a16:creationId xmlns:a16="http://schemas.microsoft.com/office/drawing/2014/main" id="{12C72C83-2EA2-43C9-8340-FD039F4030B1}"/>
            </a:ext>
            <a:ext uri="{147F2762-F138-4A5C-976F-8EAC2B608ADB}">
              <a16:predDERef xmlns:a16="http://schemas.microsoft.com/office/drawing/2014/main" pred="{9A593AA2-C04A-4DC3-90F4-D096AB9F1025}"/>
            </a:ext>
          </a:extLst>
        </xdr:cNvPr>
        <xdr:cNvPicPr>
          <a:picLocks noChangeAspect="1"/>
        </xdr:cNvPicPr>
      </xdr:nvPicPr>
      <xdr:blipFill>
        <a:blip xmlns:r="http://schemas.openxmlformats.org/officeDocument/2006/relationships" r:embed="rId23"/>
        <a:stretch>
          <a:fillRect/>
        </a:stretch>
      </xdr:blipFill>
      <xdr:spPr>
        <a:xfrm>
          <a:off x="6372225" y="106365675"/>
          <a:ext cx="133350" cy="152400"/>
        </a:xfrm>
        <a:prstGeom prst="rect">
          <a:avLst/>
        </a:prstGeom>
      </xdr:spPr>
    </xdr:pic>
    <xdr:clientData/>
  </xdr:twoCellAnchor>
  <xdr:twoCellAnchor editAs="oneCell">
    <xdr:from>
      <xdr:col>6</xdr:col>
      <xdr:colOff>0</xdr:colOff>
      <xdr:row>420</xdr:row>
      <xdr:rowOff>0</xdr:rowOff>
    </xdr:from>
    <xdr:to>
      <xdr:col>6</xdr:col>
      <xdr:colOff>123190</xdr:colOff>
      <xdr:row>420</xdr:row>
      <xdr:rowOff>162213</xdr:rowOff>
    </xdr:to>
    <xdr:pic>
      <xdr:nvPicPr>
        <xdr:cNvPr id="979" name="Picture 419">
          <a:extLst>
            <a:ext uri="{FF2B5EF4-FFF2-40B4-BE49-F238E27FC236}">
              <a16:creationId xmlns:a16="http://schemas.microsoft.com/office/drawing/2014/main" id="{FB737A5F-4C61-46D1-93B7-CFC1D934D35B}"/>
            </a:ext>
            <a:ext uri="{147F2762-F138-4A5C-976F-8EAC2B608ADB}">
              <a16:predDERef xmlns:a16="http://schemas.microsoft.com/office/drawing/2014/main" pred="{12C72C83-2EA2-43C9-8340-FD039F4030B1}"/>
            </a:ext>
          </a:extLst>
        </xdr:cNvPr>
        <xdr:cNvPicPr>
          <a:picLocks noChangeAspect="1"/>
        </xdr:cNvPicPr>
      </xdr:nvPicPr>
      <xdr:blipFill>
        <a:blip xmlns:r="http://schemas.openxmlformats.org/officeDocument/2006/relationships" r:embed="rId23"/>
        <a:stretch>
          <a:fillRect/>
        </a:stretch>
      </xdr:blipFill>
      <xdr:spPr>
        <a:xfrm>
          <a:off x="6372225" y="108061125"/>
          <a:ext cx="133350" cy="152400"/>
        </a:xfrm>
        <a:prstGeom prst="rect">
          <a:avLst/>
        </a:prstGeom>
      </xdr:spPr>
    </xdr:pic>
    <xdr:clientData/>
  </xdr:twoCellAnchor>
  <xdr:twoCellAnchor editAs="oneCell">
    <xdr:from>
      <xdr:col>6</xdr:col>
      <xdr:colOff>0</xdr:colOff>
      <xdr:row>438</xdr:row>
      <xdr:rowOff>19050</xdr:rowOff>
    </xdr:from>
    <xdr:to>
      <xdr:col>6</xdr:col>
      <xdr:colOff>133350</xdr:colOff>
      <xdr:row>438</xdr:row>
      <xdr:rowOff>161290</xdr:rowOff>
    </xdr:to>
    <xdr:pic>
      <xdr:nvPicPr>
        <xdr:cNvPr id="984" name="Picture 447">
          <a:extLst>
            <a:ext uri="{FF2B5EF4-FFF2-40B4-BE49-F238E27FC236}">
              <a16:creationId xmlns:a16="http://schemas.microsoft.com/office/drawing/2014/main" id="{BDADCC03-0FC0-45A6-9CF0-BEEB085F0209}"/>
            </a:ext>
            <a:ext uri="{147F2762-F138-4A5C-976F-8EAC2B608ADB}">
              <a16:predDERef xmlns:a16="http://schemas.microsoft.com/office/drawing/2014/main" pred="{FB737A5F-4C61-46D1-93B7-CFC1D934D35B}"/>
            </a:ext>
          </a:extLst>
        </xdr:cNvPr>
        <xdr:cNvPicPr>
          <a:picLocks noChangeAspect="1"/>
        </xdr:cNvPicPr>
      </xdr:nvPicPr>
      <xdr:blipFill>
        <a:blip xmlns:r="http://schemas.openxmlformats.org/officeDocument/2006/relationships" r:embed="rId23"/>
        <a:stretch>
          <a:fillRect/>
        </a:stretch>
      </xdr:blipFill>
      <xdr:spPr>
        <a:xfrm>
          <a:off x="6372225" y="112071150"/>
          <a:ext cx="133350" cy="152400"/>
        </a:xfrm>
        <a:prstGeom prst="rect">
          <a:avLst/>
        </a:prstGeom>
      </xdr:spPr>
    </xdr:pic>
    <xdr:clientData/>
  </xdr:twoCellAnchor>
  <xdr:twoCellAnchor editAs="oneCell">
    <xdr:from>
      <xdr:col>6</xdr:col>
      <xdr:colOff>0</xdr:colOff>
      <xdr:row>439</xdr:row>
      <xdr:rowOff>0</xdr:rowOff>
    </xdr:from>
    <xdr:to>
      <xdr:col>6</xdr:col>
      <xdr:colOff>133350</xdr:colOff>
      <xdr:row>439</xdr:row>
      <xdr:rowOff>152400</xdr:rowOff>
    </xdr:to>
    <xdr:pic>
      <xdr:nvPicPr>
        <xdr:cNvPr id="983" name="Picture 419">
          <a:extLst>
            <a:ext uri="{FF2B5EF4-FFF2-40B4-BE49-F238E27FC236}">
              <a16:creationId xmlns:a16="http://schemas.microsoft.com/office/drawing/2014/main" id="{2086728D-F552-4970-A3FF-B48CA26E90C6}"/>
            </a:ext>
            <a:ext uri="{147F2762-F138-4A5C-976F-8EAC2B608ADB}">
              <a16:predDERef xmlns:a16="http://schemas.microsoft.com/office/drawing/2014/main" pred="{BDADCC03-0FC0-45A6-9CF0-BEEB085F0209}"/>
            </a:ext>
          </a:extLst>
        </xdr:cNvPr>
        <xdr:cNvPicPr>
          <a:picLocks noChangeAspect="1"/>
        </xdr:cNvPicPr>
      </xdr:nvPicPr>
      <xdr:blipFill>
        <a:blip xmlns:r="http://schemas.openxmlformats.org/officeDocument/2006/relationships" r:embed="rId23"/>
        <a:stretch>
          <a:fillRect/>
        </a:stretch>
      </xdr:blipFill>
      <xdr:spPr>
        <a:xfrm>
          <a:off x="6372225" y="112309275"/>
          <a:ext cx="133350" cy="152400"/>
        </a:xfrm>
        <a:prstGeom prst="rect">
          <a:avLst/>
        </a:prstGeom>
      </xdr:spPr>
    </xdr:pic>
    <xdr:clientData/>
  </xdr:twoCellAnchor>
  <xdr:twoCellAnchor editAs="oneCell">
    <xdr:from>
      <xdr:col>6</xdr:col>
      <xdr:colOff>0</xdr:colOff>
      <xdr:row>476</xdr:row>
      <xdr:rowOff>0</xdr:rowOff>
    </xdr:from>
    <xdr:to>
      <xdr:col>6</xdr:col>
      <xdr:colOff>123190</xdr:colOff>
      <xdr:row>476</xdr:row>
      <xdr:rowOff>162214</xdr:rowOff>
    </xdr:to>
    <xdr:pic>
      <xdr:nvPicPr>
        <xdr:cNvPr id="987" name="Picture 419">
          <a:extLst>
            <a:ext uri="{FF2B5EF4-FFF2-40B4-BE49-F238E27FC236}">
              <a16:creationId xmlns:a16="http://schemas.microsoft.com/office/drawing/2014/main" id="{EC6A02D6-312C-4D34-AEDA-13CB56AFFA9F}"/>
            </a:ext>
            <a:ext uri="{147F2762-F138-4A5C-976F-8EAC2B608ADB}">
              <a16:predDERef xmlns:a16="http://schemas.microsoft.com/office/drawing/2014/main" pred="{2086728D-F552-4970-A3FF-B48CA26E90C6}"/>
            </a:ext>
          </a:extLst>
        </xdr:cNvPr>
        <xdr:cNvPicPr>
          <a:picLocks noChangeAspect="1"/>
        </xdr:cNvPicPr>
      </xdr:nvPicPr>
      <xdr:blipFill>
        <a:blip xmlns:r="http://schemas.openxmlformats.org/officeDocument/2006/relationships" r:embed="rId23"/>
        <a:stretch>
          <a:fillRect/>
        </a:stretch>
      </xdr:blipFill>
      <xdr:spPr>
        <a:xfrm>
          <a:off x="6372225" y="123672600"/>
          <a:ext cx="133350" cy="152400"/>
        </a:xfrm>
        <a:prstGeom prst="rect">
          <a:avLst/>
        </a:prstGeom>
      </xdr:spPr>
    </xdr:pic>
    <xdr:clientData/>
  </xdr:twoCellAnchor>
  <xdr:twoCellAnchor editAs="oneCell">
    <xdr:from>
      <xdr:col>6</xdr:col>
      <xdr:colOff>0</xdr:colOff>
      <xdr:row>483</xdr:row>
      <xdr:rowOff>0</xdr:rowOff>
    </xdr:from>
    <xdr:to>
      <xdr:col>6</xdr:col>
      <xdr:colOff>123190</xdr:colOff>
      <xdr:row>483</xdr:row>
      <xdr:rowOff>162213</xdr:rowOff>
    </xdr:to>
    <xdr:pic>
      <xdr:nvPicPr>
        <xdr:cNvPr id="989" name="Picture 419">
          <a:extLst>
            <a:ext uri="{FF2B5EF4-FFF2-40B4-BE49-F238E27FC236}">
              <a16:creationId xmlns:a16="http://schemas.microsoft.com/office/drawing/2014/main" id="{22EAC95D-9D15-4590-A643-65A069724B09}"/>
            </a:ext>
            <a:ext uri="{147F2762-F138-4A5C-976F-8EAC2B608ADB}">
              <a16:predDERef xmlns:a16="http://schemas.microsoft.com/office/drawing/2014/main" pred="{EC6A02D6-312C-4D34-AEDA-13CB56AFFA9F}"/>
            </a:ext>
          </a:extLst>
        </xdr:cNvPr>
        <xdr:cNvPicPr>
          <a:picLocks noChangeAspect="1"/>
        </xdr:cNvPicPr>
      </xdr:nvPicPr>
      <xdr:blipFill>
        <a:blip xmlns:r="http://schemas.openxmlformats.org/officeDocument/2006/relationships" r:embed="rId23"/>
        <a:stretch>
          <a:fillRect/>
        </a:stretch>
      </xdr:blipFill>
      <xdr:spPr>
        <a:xfrm>
          <a:off x="6372225" y="126120525"/>
          <a:ext cx="133350" cy="152400"/>
        </a:xfrm>
        <a:prstGeom prst="rect">
          <a:avLst/>
        </a:prstGeom>
      </xdr:spPr>
    </xdr:pic>
    <xdr:clientData/>
  </xdr:twoCellAnchor>
  <xdr:twoCellAnchor editAs="oneCell">
    <xdr:from>
      <xdr:col>6</xdr:col>
      <xdr:colOff>0</xdr:colOff>
      <xdr:row>488</xdr:row>
      <xdr:rowOff>19050</xdr:rowOff>
    </xdr:from>
    <xdr:to>
      <xdr:col>6</xdr:col>
      <xdr:colOff>123190</xdr:colOff>
      <xdr:row>488</xdr:row>
      <xdr:rowOff>171450</xdr:rowOff>
    </xdr:to>
    <xdr:pic>
      <xdr:nvPicPr>
        <xdr:cNvPr id="1089" name="Picture 451">
          <a:extLst>
            <a:ext uri="{FF2B5EF4-FFF2-40B4-BE49-F238E27FC236}">
              <a16:creationId xmlns:a16="http://schemas.microsoft.com/office/drawing/2014/main" id="{F49F7DC3-DB65-4FEC-906C-9B452C58C235}"/>
            </a:ext>
            <a:ext uri="{147F2762-F138-4A5C-976F-8EAC2B608ADB}">
              <a16:predDERef xmlns:a16="http://schemas.microsoft.com/office/drawing/2014/main" pred="{22EAC95D-9D15-4590-A643-65A069724B09}"/>
            </a:ext>
          </a:extLst>
        </xdr:cNvPr>
        <xdr:cNvPicPr>
          <a:picLocks noChangeAspect="1"/>
        </xdr:cNvPicPr>
      </xdr:nvPicPr>
      <xdr:blipFill>
        <a:blip xmlns:r="http://schemas.openxmlformats.org/officeDocument/2006/relationships" r:embed="rId23"/>
        <a:stretch>
          <a:fillRect/>
        </a:stretch>
      </xdr:blipFill>
      <xdr:spPr>
        <a:xfrm>
          <a:off x="6372225" y="128196975"/>
          <a:ext cx="133350" cy="152400"/>
        </a:xfrm>
        <a:prstGeom prst="rect">
          <a:avLst/>
        </a:prstGeom>
      </xdr:spPr>
    </xdr:pic>
    <xdr:clientData/>
  </xdr:twoCellAnchor>
  <xdr:twoCellAnchor editAs="oneCell">
    <xdr:from>
      <xdr:col>6</xdr:col>
      <xdr:colOff>0</xdr:colOff>
      <xdr:row>511</xdr:row>
      <xdr:rowOff>9525</xdr:rowOff>
    </xdr:from>
    <xdr:to>
      <xdr:col>6</xdr:col>
      <xdr:colOff>133350</xdr:colOff>
      <xdr:row>511</xdr:row>
      <xdr:rowOff>171450</xdr:rowOff>
    </xdr:to>
    <xdr:pic>
      <xdr:nvPicPr>
        <xdr:cNvPr id="997" name="Picture 453">
          <a:extLst>
            <a:ext uri="{FF2B5EF4-FFF2-40B4-BE49-F238E27FC236}">
              <a16:creationId xmlns:a16="http://schemas.microsoft.com/office/drawing/2014/main" id="{1F1CE137-0EFF-41F1-8C4B-884AA676A27B}"/>
            </a:ext>
            <a:ext uri="{147F2762-F138-4A5C-976F-8EAC2B608ADB}">
              <a16:predDERef xmlns:a16="http://schemas.microsoft.com/office/drawing/2014/main" pred="{F9C4B9CA-48FB-4A97-AF0E-DEE1076EF57E}"/>
            </a:ext>
          </a:extLst>
        </xdr:cNvPr>
        <xdr:cNvPicPr>
          <a:picLocks noChangeAspect="1"/>
        </xdr:cNvPicPr>
      </xdr:nvPicPr>
      <xdr:blipFill>
        <a:blip xmlns:r="http://schemas.openxmlformats.org/officeDocument/2006/relationships" r:embed="rId23"/>
        <a:stretch>
          <a:fillRect/>
        </a:stretch>
      </xdr:blipFill>
      <xdr:spPr>
        <a:xfrm>
          <a:off x="6372225" y="133731000"/>
          <a:ext cx="133350" cy="152400"/>
        </a:xfrm>
        <a:prstGeom prst="rect">
          <a:avLst/>
        </a:prstGeom>
      </xdr:spPr>
    </xdr:pic>
    <xdr:clientData/>
  </xdr:twoCellAnchor>
  <xdr:twoCellAnchor editAs="oneCell">
    <xdr:from>
      <xdr:col>6</xdr:col>
      <xdr:colOff>0</xdr:colOff>
      <xdr:row>526</xdr:row>
      <xdr:rowOff>9525</xdr:rowOff>
    </xdr:from>
    <xdr:to>
      <xdr:col>6</xdr:col>
      <xdr:colOff>133350</xdr:colOff>
      <xdr:row>526</xdr:row>
      <xdr:rowOff>171450</xdr:rowOff>
    </xdr:to>
    <xdr:pic>
      <xdr:nvPicPr>
        <xdr:cNvPr id="1003" name="Picture 454">
          <a:extLst>
            <a:ext uri="{FF2B5EF4-FFF2-40B4-BE49-F238E27FC236}">
              <a16:creationId xmlns:a16="http://schemas.microsoft.com/office/drawing/2014/main" id="{CBD3F83E-28FB-43ED-9C40-16DEA8031A71}"/>
            </a:ext>
            <a:ext uri="{147F2762-F138-4A5C-976F-8EAC2B608ADB}">
              <a16:predDERef xmlns:a16="http://schemas.microsoft.com/office/drawing/2014/main" pred="{1F1CE137-0EFF-41F1-8C4B-884AA676A27B}"/>
            </a:ext>
          </a:extLst>
        </xdr:cNvPr>
        <xdr:cNvPicPr>
          <a:picLocks noChangeAspect="1"/>
        </xdr:cNvPicPr>
      </xdr:nvPicPr>
      <xdr:blipFill>
        <a:blip xmlns:r="http://schemas.openxmlformats.org/officeDocument/2006/relationships" r:embed="rId23"/>
        <a:stretch>
          <a:fillRect/>
        </a:stretch>
      </xdr:blipFill>
      <xdr:spPr>
        <a:xfrm>
          <a:off x="6372225" y="136950450"/>
          <a:ext cx="133350" cy="152400"/>
        </a:xfrm>
        <a:prstGeom prst="rect">
          <a:avLst/>
        </a:prstGeom>
      </xdr:spPr>
    </xdr:pic>
    <xdr:clientData/>
  </xdr:twoCellAnchor>
  <xdr:twoCellAnchor editAs="oneCell">
    <xdr:from>
      <xdr:col>6</xdr:col>
      <xdr:colOff>0</xdr:colOff>
      <xdr:row>528</xdr:row>
      <xdr:rowOff>19050</xdr:rowOff>
    </xdr:from>
    <xdr:to>
      <xdr:col>6</xdr:col>
      <xdr:colOff>133350</xdr:colOff>
      <xdr:row>528</xdr:row>
      <xdr:rowOff>161290</xdr:rowOff>
    </xdr:to>
    <xdr:pic>
      <xdr:nvPicPr>
        <xdr:cNvPr id="1002" name="Picture 455">
          <a:extLst>
            <a:ext uri="{FF2B5EF4-FFF2-40B4-BE49-F238E27FC236}">
              <a16:creationId xmlns:a16="http://schemas.microsoft.com/office/drawing/2014/main" id="{7F4E117E-2C34-4DD3-94C8-AD0688195770}"/>
            </a:ext>
            <a:ext uri="{147F2762-F138-4A5C-976F-8EAC2B608ADB}">
              <a16:predDERef xmlns:a16="http://schemas.microsoft.com/office/drawing/2014/main" pred="{CBD3F83E-28FB-43ED-9C40-16DEA8031A71}"/>
            </a:ext>
          </a:extLst>
        </xdr:cNvPr>
        <xdr:cNvPicPr>
          <a:picLocks noChangeAspect="1"/>
        </xdr:cNvPicPr>
      </xdr:nvPicPr>
      <xdr:blipFill>
        <a:blip xmlns:r="http://schemas.openxmlformats.org/officeDocument/2006/relationships" r:embed="rId23"/>
        <a:stretch>
          <a:fillRect/>
        </a:stretch>
      </xdr:blipFill>
      <xdr:spPr>
        <a:xfrm>
          <a:off x="6372225" y="137379075"/>
          <a:ext cx="133350" cy="152400"/>
        </a:xfrm>
        <a:prstGeom prst="rect">
          <a:avLst/>
        </a:prstGeom>
      </xdr:spPr>
    </xdr:pic>
    <xdr:clientData/>
  </xdr:twoCellAnchor>
  <xdr:twoCellAnchor editAs="oneCell">
    <xdr:from>
      <xdr:col>6</xdr:col>
      <xdr:colOff>0</xdr:colOff>
      <xdr:row>535</xdr:row>
      <xdr:rowOff>9525</xdr:rowOff>
    </xdr:from>
    <xdr:to>
      <xdr:col>6</xdr:col>
      <xdr:colOff>123190</xdr:colOff>
      <xdr:row>535</xdr:row>
      <xdr:rowOff>161290</xdr:rowOff>
    </xdr:to>
    <xdr:pic>
      <xdr:nvPicPr>
        <xdr:cNvPr id="1007" name="Picture 456">
          <a:extLst>
            <a:ext uri="{FF2B5EF4-FFF2-40B4-BE49-F238E27FC236}">
              <a16:creationId xmlns:a16="http://schemas.microsoft.com/office/drawing/2014/main" id="{8558BD84-7BF5-475B-8B00-0E30A8AA7271}"/>
            </a:ext>
            <a:ext uri="{147F2762-F138-4A5C-976F-8EAC2B608ADB}">
              <a16:predDERef xmlns:a16="http://schemas.microsoft.com/office/drawing/2014/main" pred="{7F4E117E-2C34-4DD3-94C8-AD0688195770}"/>
            </a:ext>
          </a:extLst>
        </xdr:cNvPr>
        <xdr:cNvPicPr>
          <a:picLocks noChangeAspect="1"/>
        </xdr:cNvPicPr>
      </xdr:nvPicPr>
      <xdr:blipFill>
        <a:blip xmlns:r="http://schemas.openxmlformats.org/officeDocument/2006/relationships" r:embed="rId23"/>
        <a:stretch>
          <a:fillRect/>
        </a:stretch>
      </xdr:blipFill>
      <xdr:spPr>
        <a:xfrm>
          <a:off x="6372225" y="138855450"/>
          <a:ext cx="133350" cy="152400"/>
        </a:xfrm>
        <a:prstGeom prst="rect">
          <a:avLst/>
        </a:prstGeom>
      </xdr:spPr>
    </xdr:pic>
    <xdr:clientData/>
  </xdr:twoCellAnchor>
  <xdr:twoCellAnchor editAs="oneCell">
    <xdr:from>
      <xdr:col>6</xdr:col>
      <xdr:colOff>0</xdr:colOff>
      <xdr:row>536</xdr:row>
      <xdr:rowOff>9525</xdr:rowOff>
    </xdr:from>
    <xdr:to>
      <xdr:col>6</xdr:col>
      <xdr:colOff>123190</xdr:colOff>
      <xdr:row>536</xdr:row>
      <xdr:rowOff>161290</xdr:rowOff>
    </xdr:to>
    <xdr:pic>
      <xdr:nvPicPr>
        <xdr:cNvPr id="1010" name="Picture 457">
          <a:extLst>
            <a:ext uri="{FF2B5EF4-FFF2-40B4-BE49-F238E27FC236}">
              <a16:creationId xmlns:a16="http://schemas.microsoft.com/office/drawing/2014/main" id="{CB020D6C-5780-49CA-8232-1BB35C0650A6}"/>
            </a:ext>
            <a:ext uri="{147F2762-F138-4A5C-976F-8EAC2B608ADB}">
              <a16:predDERef xmlns:a16="http://schemas.microsoft.com/office/drawing/2014/main" pred="{8558BD84-7BF5-475B-8B00-0E30A8AA7271}"/>
            </a:ext>
          </a:extLst>
        </xdr:cNvPr>
        <xdr:cNvPicPr>
          <a:picLocks noChangeAspect="1"/>
        </xdr:cNvPicPr>
      </xdr:nvPicPr>
      <xdr:blipFill>
        <a:blip xmlns:r="http://schemas.openxmlformats.org/officeDocument/2006/relationships" r:embed="rId23"/>
        <a:stretch>
          <a:fillRect/>
        </a:stretch>
      </xdr:blipFill>
      <xdr:spPr>
        <a:xfrm>
          <a:off x="6372225" y="139074525"/>
          <a:ext cx="133350" cy="152400"/>
        </a:xfrm>
        <a:prstGeom prst="rect">
          <a:avLst/>
        </a:prstGeom>
      </xdr:spPr>
    </xdr:pic>
    <xdr:clientData/>
  </xdr:twoCellAnchor>
  <xdr:twoCellAnchor editAs="oneCell">
    <xdr:from>
      <xdr:col>6</xdr:col>
      <xdr:colOff>0</xdr:colOff>
      <xdr:row>545</xdr:row>
      <xdr:rowOff>9525</xdr:rowOff>
    </xdr:from>
    <xdr:to>
      <xdr:col>6</xdr:col>
      <xdr:colOff>133350</xdr:colOff>
      <xdr:row>545</xdr:row>
      <xdr:rowOff>171450</xdr:rowOff>
    </xdr:to>
    <xdr:pic>
      <xdr:nvPicPr>
        <xdr:cNvPr id="1013" name="Picture 458">
          <a:extLst>
            <a:ext uri="{FF2B5EF4-FFF2-40B4-BE49-F238E27FC236}">
              <a16:creationId xmlns:a16="http://schemas.microsoft.com/office/drawing/2014/main" id="{197F4EC8-AC1B-4FB3-AB5F-30A073A614AB}"/>
            </a:ext>
            <a:ext uri="{147F2762-F138-4A5C-976F-8EAC2B608ADB}">
              <a16:predDERef xmlns:a16="http://schemas.microsoft.com/office/drawing/2014/main" pred="{CB020D6C-5780-49CA-8232-1BB35C0650A6}"/>
            </a:ext>
          </a:extLst>
        </xdr:cNvPr>
        <xdr:cNvPicPr>
          <a:picLocks noChangeAspect="1"/>
        </xdr:cNvPicPr>
      </xdr:nvPicPr>
      <xdr:blipFill>
        <a:blip xmlns:r="http://schemas.openxmlformats.org/officeDocument/2006/relationships" r:embed="rId23"/>
        <a:stretch>
          <a:fillRect/>
        </a:stretch>
      </xdr:blipFill>
      <xdr:spPr>
        <a:xfrm>
          <a:off x="6372225" y="141046200"/>
          <a:ext cx="133350" cy="152400"/>
        </a:xfrm>
        <a:prstGeom prst="rect">
          <a:avLst/>
        </a:prstGeom>
      </xdr:spPr>
    </xdr:pic>
    <xdr:clientData/>
  </xdr:twoCellAnchor>
  <xdr:twoCellAnchor editAs="oneCell">
    <xdr:from>
      <xdr:col>6</xdr:col>
      <xdr:colOff>0</xdr:colOff>
      <xdr:row>556</xdr:row>
      <xdr:rowOff>19050</xdr:rowOff>
    </xdr:from>
    <xdr:to>
      <xdr:col>6</xdr:col>
      <xdr:colOff>133350</xdr:colOff>
      <xdr:row>556</xdr:row>
      <xdr:rowOff>161290</xdr:rowOff>
    </xdr:to>
    <xdr:pic>
      <xdr:nvPicPr>
        <xdr:cNvPr id="1020" name="Picture 459">
          <a:extLst>
            <a:ext uri="{FF2B5EF4-FFF2-40B4-BE49-F238E27FC236}">
              <a16:creationId xmlns:a16="http://schemas.microsoft.com/office/drawing/2014/main" id="{D80DC005-430D-4EDC-BB5D-DD3761F1CA3C}"/>
            </a:ext>
            <a:ext uri="{147F2762-F138-4A5C-976F-8EAC2B608ADB}">
              <a16:predDERef xmlns:a16="http://schemas.microsoft.com/office/drawing/2014/main" pred="{197F4EC8-AC1B-4FB3-AB5F-30A073A614AB}"/>
            </a:ext>
          </a:extLst>
        </xdr:cNvPr>
        <xdr:cNvPicPr>
          <a:picLocks noChangeAspect="1"/>
        </xdr:cNvPicPr>
      </xdr:nvPicPr>
      <xdr:blipFill>
        <a:blip xmlns:r="http://schemas.openxmlformats.org/officeDocument/2006/relationships" r:embed="rId23"/>
        <a:stretch>
          <a:fillRect/>
        </a:stretch>
      </xdr:blipFill>
      <xdr:spPr>
        <a:xfrm>
          <a:off x="6372225" y="143284575"/>
          <a:ext cx="133350" cy="152400"/>
        </a:xfrm>
        <a:prstGeom prst="rect">
          <a:avLst/>
        </a:prstGeom>
      </xdr:spPr>
    </xdr:pic>
    <xdr:clientData/>
  </xdr:twoCellAnchor>
  <xdr:twoCellAnchor editAs="oneCell">
    <xdr:from>
      <xdr:col>6</xdr:col>
      <xdr:colOff>0</xdr:colOff>
      <xdr:row>577</xdr:row>
      <xdr:rowOff>19050</xdr:rowOff>
    </xdr:from>
    <xdr:to>
      <xdr:col>6</xdr:col>
      <xdr:colOff>133350</xdr:colOff>
      <xdr:row>577</xdr:row>
      <xdr:rowOff>161290</xdr:rowOff>
    </xdr:to>
    <xdr:pic>
      <xdr:nvPicPr>
        <xdr:cNvPr id="1023" name="Picture 460">
          <a:extLst>
            <a:ext uri="{FF2B5EF4-FFF2-40B4-BE49-F238E27FC236}">
              <a16:creationId xmlns:a16="http://schemas.microsoft.com/office/drawing/2014/main" id="{FA0FC8C4-867E-4E99-A32F-6C568F2E99B3}"/>
            </a:ext>
            <a:ext uri="{147F2762-F138-4A5C-976F-8EAC2B608ADB}">
              <a16:predDERef xmlns:a16="http://schemas.microsoft.com/office/drawing/2014/main" pred="{D80DC005-430D-4EDC-BB5D-DD3761F1CA3C}"/>
            </a:ext>
          </a:extLst>
        </xdr:cNvPr>
        <xdr:cNvPicPr>
          <a:picLocks noChangeAspect="1"/>
        </xdr:cNvPicPr>
      </xdr:nvPicPr>
      <xdr:blipFill>
        <a:blip xmlns:r="http://schemas.openxmlformats.org/officeDocument/2006/relationships" r:embed="rId23"/>
        <a:stretch>
          <a:fillRect/>
        </a:stretch>
      </xdr:blipFill>
      <xdr:spPr>
        <a:xfrm>
          <a:off x="6372225" y="148370925"/>
          <a:ext cx="133350" cy="152400"/>
        </a:xfrm>
        <a:prstGeom prst="rect">
          <a:avLst/>
        </a:prstGeom>
      </xdr:spPr>
    </xdr:pic>
    <xdr:clientData/>
  </xdr:twoCellAnchor>
  <xdr:twoCellAnchor editAs="oneCell">
    <xdr:from>
      <xdr:col>6</xdr:col>
      <xdr:colOff>0</xdr:colOff>
      <xdr:row>579</xdr:row>
      <xdr:rowOff>9525</xdr:rowOff>
    </xdr:from>
    <xdr:to>
      <xdr:col>6</xdr:col>
      <xdr:colOff>123190</xdr:colOff>
      <xdr:row>579</xdr:row>
      <xdr:rowOff>161290</xdr:rowOff>
    </xdr:to>
    <xdr:pic>
      <xdr:nvPicPr>
        <xdr:cNvPr id="1026" name="Picture 461">
          <a:extLst>
            <a:ext uri="{FF2B5EF4-FFF2-40B4-BE49-F238E27FC236}">
              <a16:creationId xmlns:a16="http://schemas.microsoft.com/office/drawing/2014/main" id="{48A29EDB-BA98-4688-9527-A2EF42A59BCF}"/>
            </a:ext>
            <a:ext uri="{147F2762-F138-4A5C-976F-8EAC2B608ADB}">
              <a16:predDERef xmlns:a16="http://schemas.microsoft.com/office/drawing/2014/main" pred="{FA0FC8C4-867E-4E99-A32F-6C568F2E99B3}"/>
            </a:ext>
          </a:extLst>
        </xdr:cNvPr>
        <xdr:cNvPicPr>
          <a:picLocks noChangeAspect="1"/>
        </xdr:cNvPicPr>
      </xdr:nvPicPr>
      <xdr:blipFill>
        <a:blip xmlns:r="http://schemas.openxmlformats.org/officeDocument/2006/relationships" r:embed="rId23"/>
        <a:stretch>
          <a:fillRect/>
        </a:stretch>
      </xdr:blipFill>
      <xdr:spPr>
        <a:xfrm>
          <a:off x="6372225" y="148913850"/>
          <a:ext cx="133350" cy="152400"/>
        </a:xfrm>
        <a:prstGeom prst="rect">
          <a:avLst/>
        </a:prstGeom>
      </xdr:spPr>
    </xdr:pic>
    <xdr:clientData/>
  </xdr:twoCellAnchor>
  <xdr:twoCellAnchor editAs="oneCell">
    <xdr:from>
      <xdr:col>6</xdr:col>
      <xdr:colOff>0</xdr:colOff>
      <xdr:row>589</xdr:row>
      <xdr:rowOff>9525</xdr:rowOff>
    </xdr:from>
    <xdr:to>
      <xdr:col>6</xdr:col>
      <xdr:colOff>123190</xdr:colOff>
      <xdr:row>589</xdr:row>
      <xdr:rowOff>161290</xdr:rowOff>
    </xdr:to>
    <xdr:pic>
      <xdr:nvPicPr>
        <xdr:cNvPr id="1029" name="Picture 462">
          <a:extLst>
            <a:ext uri="{FF2B5EF4-FFF2-40B4-BE49-F238E27FC236}">
              <a16:creationId xmlns:a16="http://schemas.microsoft.com/office/drawing/2014/main" id="{AFD1D948-C994-4CB8-8C03-DF155AFCA055}"/>
            </a:ext>
            <a:ext uri="{147F2762-F138-4A5C-976F-8EAC2B608ADB}">
              <a16:predDERef xmlns:a16="http://schemas.microsoft.com/office/drawing/2014/main" pred="{48A29EDB-BA98-4688-9527-A2EF42A59BCF}"/>
            </a:ext>
          </a:extLst>
        </xdr:cNvPr>
        <xdr:cNvPicPr>
          <a:picLocks noChangeAspect="1"/>
        </xdr:cNvPicPr>
      </xdr:nvPicPr>
      <xdr:blipFill>
        <a:blip xmlns:r="http://schemas.openxmlformats.org/officeDocument/2006/relationships" r:embed="rId23"/>
        <a:stretch>
          <a:fillRect/>
        </a:stretch>
      </xdr:blipFill>
      <xdr:spPr>
        <a:xfrm>
          <a:off x="6372225" y="151342725"/>
          <a:ext cx="133350" cy="152400"/>
        </a:xfrm>
        <a:prstGeom prst="rect">
          <a:avLst/>
        </a:prstGeom>
      </xdr:spPr>
    </xdr:pic>
    <xdr:clientData/>
  </xdr:twoCellAnchor>
  <xdr:twoCellAnchor editAs="oneCell">
    <xdr:from>
      <xdr:col>6</xdr:col>
      <xdr:colOff>0</xdr:colOff>
      <xdr:row>611</xdr:row>
      <xdr:rowOff>0</xdr:rowOff>
    </xdr:from>
    <xdr:to>
      <xdr:col>6</xdr:col>
      <xdr:colOff>133350</xdr:colOff>
      <xdr:row>611</xdr:row>
      <xdr:rowOff>152400</xdr:rowOff>
    </xdr:to>
    <xdr:pic>
      <xdr:nvPicPr>
        <xdr:cNvPr id="1031" name="Picture 419">
          <a:extLst>
            <a:ext uri="{FF2B5EF4-FFF2-40B4-BE49-F238E27FC236}">
              <a16:creationId xmlns:a16="http://schemas.microsoft.com/office/drawing/2014/main" id="{B8264144-936D-48AF-AF18-5EFB244DB729}"/>
            </a:ext>
            <a:ext uri="{147F2762-F138-4A5C-976F-8EAC2B608ADB}">
              <a16:predDERef xmlns:a16="http://schemas.microsoft.com/office/drawing/2014/main" pred="{AFD1D948-C994-4CB8-8C03-DF155AFCA055}"/>
            </a:ext>
          </a:extLst>
        </xdr:cNvPr>
        <xdr:cNvPicPr>
          <a:picLocks noChangeAspect="1"/>
        </xdr:cNvPicPr>
      </xdr:nvPicPr>
      <xdr:blipFill>
        <a:blip xmlns:r="http://schemas.openxmlformats.org/officeDocument/2006/relationships" r:embed="rId23"/>
        <a:stretch>
          <a:fillRect/>
        </a:stretch>
      </xdr:blipFill>
      <xdr:spPr>
        <a:xfrm>
          <a:off x="6372225" y="157191075"/>
          <a:ext cx="133350" cy="152400"/>
        </a:xfrm>
        <a:prstGeom prst="rect">
          <a:avLst/>
        </a:prstGeom>
      </xdr:spPr>
    </xdr:pic>
    <xdr:clientData/>
  </xdr:twoCellAnchor>
  <xdr:twoCellAnchor editAs="oneCell">
    <xdr:from>
      <xdr:col>6</xdr:col>
      <xdr:colOff>0</xdr:colOff>
      <xdr:row>616</xdr:row>
      <xdr:rowOff>0</xdr:rowOff>
    </xdr:from>
    <xdr:to>
      <xdr:col>6</xdr:col>
      <xdr:colOff>133350</xdr:colOff>
      <xdr:row>616</xdr:row>
      <xdr:rowOff>152400</xdr:rowOff>
    </xdr:to>
    <xdr:pic>
      <xdr:nvPicPr>
        <xdr:cNvPr id="1033" name="Picture 419">
          <a:extLst>
            <a:ext uri="{FF2B5EF4-FFF2-40B4-BE49-F238E27FC236}">
              <a16:creationId xmlns:a16="http://schemas.microsoft.com/office/drawing/2014/main" id="{A4BF7D3D-5D89-4EE2-905F-2D39EA4FD69D}"/>
            </a:ext>
            <a:ext uri="{147F2762-F138-4A5C-976F-8EAC2B608ADB}">
              <a16:predDERef xmlns:a16="http://schemas.microsoft.com/office/drawing/2014/main" pred="{B8264144-936D-48AF-AF18-5EFB244DB729}"/>
            </a:ext>
          </a:extLst>
        </xdr:cNvPr>
        <xdr:cNvPicPr>
          <a:picLocks noChangeAspect="1"/>
        </xdr:cNvPicPr>
      </xdr:nvPicPr>
      <xdr:blipFill>
        <a:blip xmlns:r="http://schemas.openxmlformats.org/officeDocument/2006/relationships" r:embed="rId23"/>
        <a:stretch>
          <a:fillRect/>
        </a:stretch>
      </xdr:blipFill>
      <xdr:spPr>
        <a:xfrm>
          <a:off x="6372225" y="158124525"/>
          <a:ext cx="133350" cy="152400"/>
        </a:xfrm>
        <a:prstGeom prst="rect">
          <a:avLst/>
        </a:prstGeom>
      </xdr:spPr>
    </xdr:pic>
    <xdr:clientData/>
  </xdr:twoCellAnchor>
  <xdr:twoCellAnchor editAs="oneCell">
    <xdr:from>
      <xdr:col>6</xdr:col>
      <xdr:colOff>0</xdr:colOff>
      <xdr:row>627</xdr:row>
      <xdr:rowOff>9525</xdr:rowOff>
    </xdr:from>
    <xdr:to>
      <xdr:col>6</xdr:col>
      <xdr:colOff>133350</xdr:colOff>
      <xdr:row>627</xdr:row>
      <xdr:rowOff>171450</xdr:rowOff>
    </xdr:to>
    <xdr:pic>
      <xdr:nvPicPr>
        <xdr:cNvPr id="1039" name="Picture 465">
          <a:extLst>
            <a:ext uri="{FF2B5EF4-FFF2-40B4-BE49-F238E27FC236}">
              <a16:creationId xmlns:a16="http://schemas.microsoft.com/office/drawing/2014/main" id="{F0DB1728-5E8E-4A73-84A0-C40ACFDF9702}"/>
            </a:ext>
            <a:ext uri="{147F2762-F138-4A5C-976F-8EAC2B608ADB}">
              <a16:predDERef xmlns:a16="http://schemas.microsoft.com/office/drawing/2014/main" pred="{A4BF7D3D-5D89-4EE2-905F-2D39EA4FD69D}"/>
            </a:ext>
          </a:extLst>
        </xdr:cNvPr>
        <xdr:cNvPicPr>
          <a:picLocks noChangeAspect="1"/>
        </xdr:cNvPicPr>
      </xdr:nvPicPr>
      <xdr:blipFill>
        <a:blip xmlns:r="http://schemas.openxmlformats.org/officeDocument/2006/relationships" r:embed="rId23"/>
        <a:stretch>
          <a:fillRect/>
        </a:stretch>
      </xdr:blipFill>
      <xdr:spPr>
        <a:xfrm>
          <a:off x="6372225" y="160972500"/>
          <a:ext cx="133350" cy="152400"/>
        </a:xfrm>
        <a:prstGeom prst="rect">
          <a:avLst/>
        </a:prstGeom>
      </xdr:spPr>
    </xdr:pic>
    <xdr:clientData/>
  </xdr:twoCellAnchor>
  <xdr:twoCellAnchor editAs="oneCell">
    <xdr:from>
      <xdr:col>6</xdr:col>
      <xdr:colOff>0</xdr:colOff>
      <xdr:row>634</xdr:row>
      <xdr:rowOff>0</xdr:rowOff>
    </xdr:from>
    <xdr:to>
      <xdr:col>6</xdr:col>
      <xdr:colOff>123190</xdr:colOff>
      <xdr:row>634</xdr:row>
      <xdr:rowOff>152400</xdr:rowOff>
    </xdr:to>
    <xdr:pic>
      <xdr:nvPicPr>
        <xdr:cNvPr id="1041" name="Picture 419">
          <a:extLst>
            <a:ext uri="{FF2B5EF4-FFF2-40B4-BE49-F238E27FC236}">
              <a16:creationId xmlns:a16="http://schemas.microsoft.com/office/drawing/2014/main" id="{AA1145B8-7A40-493D-8036-A4590FC6914D}"/>
            </a:ext>
            <a:ext uri="{147F2762-F138-4A5C-976F-8EAC2B608ADB}">
              <a16:predDERef xmlns:a16="http://schemas.microsoft.com/office/drawing/2014/main" pred="{F0DB1728-5E8E-4A73-84A0-C40ACFDF9702}"/>
            </a:ext>
          </a:extLst>
        </xdr:cNvPr>
        <xdr:cNvPicPr>
          <a:picLocks noChangeAspect="1"/>
        </xdr:cNvPicPr>
      </xdr:nvPicPr>
      <xdr:blipFill>
        <a:blip xmlns:r="http://schemas.openxmlformats.org/officeDocument/2006/relationships" r:embed="rId23"/>
        <a:stretch>
          <a:fillRect/>
        </a:stretch>
      </xdr:blipFill>
      <xdr:spPr>
        <a:xfrm>
          <a:off x="6372225" y="162858450"/>
          <a:ext cx="133350" cy="152400"/>
        </a:xfrm>
        <a:prstGeom prst="rect">
          <a:avLst/>
        </a:prstGeom>
      </xdr:spPr>
    </xdr:pic>
    <xdr:clientData/>
  </xdr:twoCellAnchor>
  <xdr:twoCellAnchor editAs="oneCell">
    <xdr:from>
      <xdr:col>6</xdr:col>
      <xdr:colOff>0</xdr:colOff>
      <xdr:row>653</xdr:row>
      <xdr:rowOff>0</xdr:rowOff>
    </xdr:from>
    <xdr:to>
      <xdr:col>6</xdr:col>
      <xdr:colOff>133350</xdr:colOff>
      <xdr:row>653</xdr:row>
      <xdr:rowOff>152400</xdr:rowOff>
    </xdr:to>
    <xdr:pic>
      <xdr:nvPicPr>
        <xdr:cNvPr id="1043" name="Picture 419">
          <a:extLst>
            <a:ext uri="{FF2B5EF4-FFF2-40B4-BE49-F238E27FC236}">
              <a16:creationId xmlns:a16="http://schemas.microsoft.com/office/drawing/2014/main" id="{03F5DB9D-1A09-43D4-A74F-24D1BC2451A0}"/>
            </a:ext>
            <a:ext uri="{147F2762-F138-4A5C-976F-8EAC2B608ADB}">
              <a16:predDERef xmlns:a16="http://schemas.microsoft.com/office/drawing/2014/main" pred="{AA1145B8-7A40-493D-8036-A4590FC6914D}"/>
            </a:ext>
          </a:extLst>
        </xdr:cNvPr>
        <xdr:cNvPicPr>
          <a:picLocks noChangeAspect="1"/>
        </xdr:cNvPicPr>
      </xdr:nvPicPr>
      <xdr:blipFill>
        <a:blip xmlns:r="http://schemas.openxmlformats.org/officeDocument/2006/relationships" r:embed="rId23"/>
        <a:stretch>
          <a:fillRect/>
        </a:stretch>
      </xdr:blipFill>
      <xdr:spPr>
        <a:xfrm>
          <a:off x="6372225" y="167535225"/>
          <a:ext cx="133350" cy="152400"/>
        </a:xfrm>
        <a:prstGeom prst="rect">
          <a:avLst/>
        </a:prstGeom>
      </xdr:spPr>
    </xdr:pic>
    <xdr:clientData/>
  </xdr:twoCellAnchor>
  <xdr:twoCellAnchor editAs="oneCell">
    <xdr:from>
      <xdr:col>6</xdr:col>
      <xdr:colOff>0</xdr:colOff>
      <xdr:row>731</xdr:row>
      <xdr:rowOff>9525</xdr:rowOff>
    </xdr:from>
    <xdr:to>
      <xdr:col>6</xdr:col>
      <xdr:colOff>123190</xdr:colOff>
      <xdr:row>731</xdr:row>
      <xdr:rowOff>161290</xdr:rowOff>
    </xdr:to>
    <xdr:pic>
      <xdr:nvPicPr>
        <xdr:cNvPr id="1046" name="Picture 468">
          <a:extLst>
            <a:ext uri="{FF2B5EF4-FFF2-40B4-BE49-F238E27FC236}">
              <a16:creationId xmlns:a16="http://schemas.microsoft.com/office/drawing/2014/main" id="{FD5D00BF-187C-49E5-9087-04D95FC62D91}"/>
            </a:ext>
            <a:ext uri="{147F2762-F138-4A5C-976F-8EAC2B608ADB}">
              <a16:predDERef xmlns:a16="http://schemas.microsoft.com/office/drawing/2014/main" pred="{03F5DB9D-1A09-43D4-A74F-24D1BC2451A0}"/>
            </a:ext>
          </a:extLst>
        </xdr:cNvPr>
        <xdr:cNvPicPr>
          <a:picLocks noChangeAspect="1"/>
        </xdr:cNvPicPr>
      </xdr:nvPicPr>
      <xdr:blipFill>
        <a:blip xmlns:r="http://schemas.openxmlformats.org/officeDocument/2006/relationships" r:embed="rId23"/>
        <a:stretch>
          <a:fillRect/>
        </a:stretch>
      </xdr:blipFill>
      <xdr:spPr>
        <a:xfrm>
          <a:off x="6372225" y="187537725"/>
          <a:ext cx="133350" cy="152400"/>
        </a:xfrm>
        <a:prstGeom prst="rect">
          <a:avLst/>
        </a:prstGeom>
      </xdr:spPr>
    </xdr:pic>
    <xdr:clientData/>
  </xdr:twoCellAnchor>
  <xdr:twoCellAnchor editAs="oneCell">
    <xdr:from>
      <xdr:col>6</xdr:col>
      <xdr:colOff>0</xdr:colOff>
      <xdr:row>767</xdr:row>
      <xdr:rowOff>0</xdr:rowOff>
    </xdr:from>
    <xdr:to>
      <xdr:col>6</xdr:col>
      <xdr:colOff>133350</xdr:colOff>
      <xdr:row>767</xdr:row>
      <xdr:rowOff>152400</xdr:rowOff>
    </xdr:to>
    <xdr:pic>
      <xdr:nvPicPr>
        <xdr:cNvPr id="1048" name="Picture 419">
          <a:extLst>
            <a:ext uri="{FF2B5EF4-FFF2-40B4-BE49-F238E27FC236}">
              <a16:creationId xmlns:a16="http://schemas.microsoft.com/office/drawing/2014/main" id="{7B904CAE-D8DC-4CE2-84B1-F12E2C52DD6F}"/>
            </a:ext>
            <a:ext uri="{147F2762-F138-4A5C-976F-8EAC2B608ADB}">
              <a16:predDERef xmlns:a16="http://schemas.microsoft.com/office/drawing/2014/main" pred="{FD5D00BF-187C-49E5-9087-04D95FC62D91}"/>
            </a:ext>
          </a:extLst>
        </xdr:cNvPr>
        <xdr:cNvPicPr>
          <a:picLocks noChangeAspect="1"/>
        </xdr:cNvPicPr>
      </xdr:nvPicPr>
      <xdr:blipFill>
        <a:blip xmlns:r="http://schemas.openxmlformats.org/officeDocument/2006/relationships" r:embed="rId23"/>
        <a:stretch>
          <a:fillRect/>
        </a:stretch>
      </xdr:blipFill>
      <xdr:spPr>
        <a:xfrm>
          <a:off x="6372225" y="199072500"/>
          <a:ext cx="133350" cy="152400"/>
        </a:xfrm>
        <a:prstGeom prst="rect">
          <a:avLst/>
        </a:prstGeom>
      </xdr:spPr>
    </xdr:pic>
    <xdr:clientData/>
  </xdr:twoCellAnchor>
  <xdr:twoCellAnchor editAs="oneCell">
    <xdr:from>
      <xdr:col>6</xdr:col>
      <xdr:colOff>0</xdr:colOff>
      <xdr:row>768</xdr:row>
      <xdr:rowOff>0</xdr:rowOff>
    </xdr:from>
    <xdr:to>
      <xdr:col>6</xdr:col>
      <xdr:colOff>123190</xdr:colOff>
      <xdr:row>768</xdr:row>
      <xdr:rowOff>152400</xdr:rowOff>
    </xdr:to>
    <xdr:pic>
      <xdr:nvPicPr>
        <xdr:cNvPr id="1050" name="Picture 419">
          <a:extLst>
            <a:ext uri="{FF2B5EF4-FFF2-40B4-BE49-F238E27FC236}">
              <a16:creationId xmlns:a16="http://schemas.microsoft.com/office/drawing/2014/main" id="{2C3F0EFB-B2E2-4FC9-BB50-6DA25556C913}"/>
            </a:ext>
            <a:ext uri="{147F2762-F138-4A5C-976F-8EAC2B608ADB}">
              <a16:predDERef xmlns:a16="http://schemas.microsoft.com/office/drawing/2014/main" pred="{7B904CAE-D8DC-4CE2-84B1-F12E2C52DD6F}"/>
            </a:ext>
          </a:extLst>
        </xdr:cNvPr>
        <xdr:cNvPicPr>
          <a:picLocks noChangeAspect="1"/>
        </xdr:cNvPicPr>
      </xdr:nvPicPr>
      <xdr:blipFill>
        <a:blip xmlns:r="http://schemas.openxmlformats.org/officeDocument/2006/relationships" r:embed="rId23"/>
        <a:stretch>
          <a:fillRect/>
        </a:stretch>
      </xdr:blipFill>
      <xdr:spPr>
        <a:xfrm>
          <a:off x="6372225" y="199253475"/>
          <a:ext cx="133350" cy="152400"/>
        </a:xfrm>
        <a:prstGeom prst="rect">
          <a:avLst/>
        </a:prstGeom>
      </xdr:spPr>
    </xdr:pic>
    <xdr:clientData/>
  </xdr:twoCellAnchor>
  <xdr:twoCellAnchor editAs="oneCell">
    <xdr:from>
      <xdr:col>6</xdr:col>
      <xdr:colOff>0</xdr:colOff>
      <xdr:row>769</xdr:row>
      <xdr:rowOff>0</xdr:rowOff>
    </xdr:from>
    <xdr:to>
      <xdr:col>6</xdr:col>
      <xdr:colOff>133350</xdr:colOff>
      <xdr:row>769</xdr:row>
      <xdr:rowOff>152400</xdr:rowOff>
    </xdr:to>
    <xdr:pic>
      <xdr:nvPicPr>
        <xdr:cNvPr id="1052" name="Picture 419">
          <a:extLst>
            <a:ext uri="{FF2B5EF4-FFF2-40B4-BE49-F238E27FC236}">
              <a16:creationId xmlns:a16="http://schemas.microsoft.com/office/drawing/2014/main" id="{C30FC33A-48F3-4048-B455-F52BE3A5016E}"/>
            </a:ext>
            <a:ext uri="{147F2762-F138-4A5C-976F-8EAC2B608ADB}">
              <a16:predDERef xmlns:a16="http://schemas.microsoft.com/office/drawing/2014/main" pred="{2C3F0EFB-B2E2-4FC9-BB50-6DA25556C913}"/>
            </a:ext>
          </a:extLst>
        </xdr:cNvPr>
        <xdr:cNvPicPr>
          <a:picLocks noChangeAspect="1"/>
        </xdr:cNvPicPr>
      </xdr:nvPicPr>
      <xdr:blipFill>
        <a:blip xmlns:r="http://schemas.openxmlformats.org/officeDocument/2006/relationships" r:embed="rId23"/>
        <a:stretch>
          <a:fillRect/>
        </a:stretch>
      </xdr:blipFill>
      <xdr:spPr>
        <a:xfrm>
          <a:off x="6372225" y="199434450"/>
          <a:ext cx="133350" cy="152400"/>
        </a:xfrm>
        <a:prstGeom prst="rect">
          <a:avLst/>
        </a:prstGeom>
      </xdr:spPr>
    </xdr:pic>
    <xdr:clientData/>
  </xdr:twoCellAnchor>
  <xdr:twoCellAnchor editAs="oneCell">
    <xdr:from>
      <xdr:col>6</xdr:col>
      <xdr:colOff>0</xdr:colOff>
      <xdr:row>770</xdr:row>
      <xdr:rowOff>0</xdr:rowOff>
    </xdr:from>
    <xdr:to>
      <xdr:col>6</xdr:col>
      <xdr:colOff>123190</xdr:colOff>
      <xdr:row>770</xdr:row>
      <xdr:rowOff>152400</xdr:rowOff>
    </xdr:to>
    <xdr:pic>
      <xdr:nvPicPr>
        <xdr:cNvPr id="1054" name="Picture 419">
          <a:extLst>
            <a:ext uri="{FF2B5EF4-FFF2-40B4-BE49-F238E27FC236}">
              <a16:creationId xmlns:a16="http://schemas.microsoft.com/office/drawing/2014/main" id="{86FA5B5A-6DC6-4D07-853D-5C4B7BC051F3}"/>
            </a:ext>
            <a:ext uri="{147F2762-F138-4A5C-976F-8EAC2B608ADB}">
              <a16:predDERef xmlns:a16="http://schemas.microsoft.com/office/drawing/2014/main" pred="{C30FC33A-48F3-4048-B455-F52BE3A5016E}"/>
            </a:ext>
          </a:extLst>
        </xdr:cNvPr>
        <xdr:cNvPicPr>
          <a:picLocks noChangeAspect="1"/>
        </xdr:cNvPicPr>
      </xdr:nvPicPr>
      <xdr:blipFill>
        <a:blip xmlns:r="http://schemas.openxmlformats.org/officeDocument/2006/relationships" r:embed="rId23"/>
        <a:stretch>
          <a:fillRect/>
        </a:stretch>
      </xdr:blipFill>
      <xdr:spPr>
        <a:xfrm>
          <a:off x="6372225" y="199615425"/>
          <a:ext cx="133350" cy="152400"/>
        </a:xfrm>
        <a:prstGeom prst="rect">
          <a:avLst/>
        </a:prstGeom>
      </xdr:spPr>
    </xdr:pic>
    <xdr:clientData/>
  </xdr:twoCellAnchor>
  <xdr:twoCellAnchor editAs="oneCell">
    <xdr:from>
      <xdr:col>6</xdr:col>
      <xdr:colOff>0</xdr:colOff>
      <xdr:row>771</xdr:row>
      <xdr:rowOff>0</xdr:rowOff>
    </xdr:from>
    <xdr:to>
      <xdr:col>6</xdr:col>
      <xdr:colOff>133350</xdr:colOff>
      <xdr:row>771</xdr:row>
      <xdr:rowOff>152400</xdr:rowOff>
    </xdr:to>
    <xdr:pic>
      <xdr:nvPicPr>
        <xdr:cNvPr id="1056" name="Picture 419">
          <a:extLst>
            <a:ext uri="{FF2B5EF4-FFF2-40B4-BE49-F238E27FC236}">
              <a16:creationId xmlns:a16="http://schemas.microsoft.com/office/drawing/2014/main" id="{139CE575-4F93-47FB-A1EE-4787AFA169C3}"/>
            </a:ext>
            <a:ext uri="{147F2762-F138-4A5C-976F-8EAC2B608ADB}">
              <a16:predDERef xmlns:a16="http://schemas.microsoft.com/office/drawing/2014/main" pred="{86FA5B5A-6DC6-4D07-853D-5C4B7BC051F3}"/>
            </a:ext>
          </a:extLst>
        </xdr:cNvPr>
        <xdr:cNvPicPr>
          <a:picLocks noChangeAspect="1"/>
        </xdr:cNvPicPr>
      </xdr:nvPicPr>
      <xdr:blipFill>
        <a:blip xmlns:r="http://schemas.openxmlformats.org/officeDocument/2006/relationships" r:embed="rId23"/>
        <a:stretch>
          <a:fillRect/>
        </a:stretch>
      </xdr:blipFill>
      <xdr:spPr>
        <a:xfrm>
          <a:off x="6372225" y="199796400"/>
          <a:ext cx="133350" cy="152400"/>
        </a:xfrm>
        <a:prstGeom prst="rect">
          <a:avLst/>
        </a:prstGeom>
      </xdr:spPr>
    </xdr:pic>
    <xdr:clientData/>
  </xdr:twoCellAnchor>
  <xdr:twoCellAnchor editAs="oneCell">
    <xdr:from>
      <xdr:col>6</xdr:col>
      <xdr:colOff>0</xdr:colOff>
      <xdr:row>772</xdr:row>
      <xdr:rowOff>0</xdr:rowOff>
    </xdr:from>
    <xdr:to>
      <xdr:col>6</xdr:col>
      <xdr:colOff>123190</xdr:colOff>
      <xdr:row>772</xdr:row>
      <xdr:rowOff>152400</xdr:rowOff>
    </xdr:to>
    <xdr:pic>
      <xdr:nvPicPr>
        <xdr:cNvPr id="1058" name="Picture 419">
          <a:extLst>
            <a:ext uri="{FF2B5EF4-FFF2-40B4-BE49-F238E27FC236}">
              <a16:creationId xmlns:a16="http://schemas.microsoft.com/office/drawing/2014/main" id="{5C7C72BF-C8B4-4ECD-8EE5-907E357EED24}"/>
            </a:ext>
            <a:ext uri="{147F2762-F138-4A5C-976F-8EAC2B608ADB}">
              <a16:predDERef xmlns:a16="http://schemas.microsoft.com/office/drawing/2014/main" pred="{139CE575-4F93-47FB-A1EE-4787AFA169C3}"/>
            </a:ext>
          </a:extLst>
        </xdr:cNvPr>
        <xdr:cNvPicPr>
          <a:picLocks noChangeAspect="1"/>
        </xdr:cNvPicPr>
      </xdr:nvPicPr>
      <xdr:blipFill>
        <a:blip xmlns:r="http://schemas.openxmlformats.org/officeDocument/2006/relationships" r:embed="rId23"/>
        <a:stretch>
          <a:fillRect/>
        </a:stretch>
      </xdr:blipFill>
      <xdr:spPr>
        <a:xfrm>
          <a:off x="6372225" y="199977375"/>
          <a:ext cx="133350" cy="152400"/>
        </a:xfrm>
        <a:prstGeom prst="rect">
          <a:avLst/>
        </a:prstGeom>
      </xdr:spPr>
    </xdr:pic>
    <xdr:clientData/>
  </xdr:twoCellAnchor>
  <xdr:twoCellAnchor editAs="oneCell">
    <xdr:from>
      <xdr:col>6</xdr:col>
      <xdr:colOff>0</xdr:colOff>
      <xdr:row>773</xdr:row>
      <xdr:rowOff>0</xdr:rowOff>
    </xdr:from>
    <xdr:to>
      <xdr:col>6</xdr:col>
      <xdr:colOff>133350</xdr:colOff>
      <xdr:row>773</xdr:row>
      <xdr:rowOff>152400</xdr:rowOff>
    </xdr:to>
    <xdr:pic>
      <xdr:nvPicPr>
        <xdr:cNvPr id="1060" name="Picture 419">
          <a:extLst>
            <a:ext uri="{FF2B5EF4-FFF2-40B4-BE49-F238E27FC236}">
              <a16:creationId xmlns:a16="http://schemas.microsoft.com/office/drawing/2014/main" id="{6F7AAF59-E7AD-4A76-B64F-21B2E3B9EDC9}"/>
            </a:ext>
            <a:ext uri="{147F2762-F138-4A5C-976F-8EAC2B608ADB}">
              <a16:predDERef xmlns:a16="http://schemas.microsoft.com/office/drawing/2014/main" pred="{5C7C72BF-C8B4-4ECD-8EE5-907E357EED24}"/>
            </a:ext>
          </a:extLst>
        </xdr:cNvPr>
        <xdr:cNvPicPr>
          <a:picLocks noChangeAspect="1"/>
        </xdr:cNvPicPr>
      </xdr:nvPicPr>
      <xdr:blipFill>
        <a:blip xmlns:r="http://schemas.openxmlformats.org/officeDocument/2006/relationships" r:embed="rId23"/>
        <a:stretch>
          <a:fillRect/>
        </a:stretch>
      </xdr:blipFill>
      <xdr:spPr>
        <a:xfrm>
          <a:off x="6372225" y="200158350"/>
          <a:ext cx="133350" cy="152400"/>
        </a:xfrm>
        <a:prstGeom prst="rect">
          <a:avLst/>
        </a:prstGeom>
      </xdr:spPr>
    </xdr:pic>
    <xdr:clientData/>
  </xdr:twoCellAnchor>
  <xdr:twoCellAnchor editAs="oneCell">
    <xdr:from>
      <xdr:col>6</xdr:col>
      <xdr:colOff>0</xdr:colOff>
      <xdr:row>774</xdr:row>
      <xdr:rowOff>0</xdr:rowOff>
    </xdr:from>
    <xdr:to>
      <xdr:col>6</xdr:col>
      <xdr:colOff>123190</xdr:colOff>
      <xdr:row>774</xdr:row>
      <xdr:rowOff>152400</xdr:rowOff>
    </xdr:to>
    <xdr:pic>
      <xdr:nvPicPr>
        <xdr:cNvPr id="1062" name="Picture 419">
          <a:extLst>
            <a:ext uri="{FF2B5EF4-FFF2-40B4-BE49-F238E27FC236}">
              <a16:creationId xmlns:a16="http://schemas.microsoft.com/office/drawing/2014/main" id="{08F4E329-53CD-4E84-AC96-36E869DDF57C}"/>
            </a:ext>
            <a:ext uri="{147F2762-F138-4A5C-976F-8EAC2B608ADB}">
              <a16:predDERef xmlns:a16="http://schemas.microsoft.com/office/drawing/2014/main" pred="{6F7AAF59-E7AD-4A76-B64F-21B2E3B9EDC9}"/>
            </a:ext>
          </a:extLst>
        </xdr:cNvPr>
        <xdr:cNvPicPr>
          <a:picLocks noChangeAspect="1"/>
        </xdr:cNvPicPr>
      </xdr:nvPicPr>
      <xdr:blipFill>
        <a:blip xmlns:r="http://schemas.openxmlformats.org/officeDocument/2006/relationships" r:embed="rId23"/>
        <a:stretch>
          <a:fillRect/>
        </a:stretch>
      </xdr:blipFill>
      <xdr:spPr>
        <a:xfrm>
          <a:off x="6372225" y="200339325"/>
          <a:ext cx="133350" cy="152400"/>
        </a:xfrm>
        <a:prstGeom prst="rect">
          <a:avLst/>
        </a:prstGeom>
      </xdr:spPr>
    </xdr:pic>
    <xdr:clientData/>
  </xdr:twoCellAnchor>
  <xdr:twoCellAnchor editAs="oneCell">
    <xdr:from>
      <xdr:col>6</xdr:col>
      <xdr:colOff>0</xdr:colOff>
      <xdr:row>779</xdr:row>
      <xdr:rowOff>0</xdr:rowOff>
    </xdr:from>
    <xdr:to>
      <xdr:col>6</xdr:col>
      <xdr:colOff>133350</xdr:colOff>
      <xdr:row>779</xdr:row>
      <xdr:rowOff>152400</xdr:rowOff>
    </xdr:to>
    <xdr:pic>
      <xdr:nvPicPr>
        <xdr:cNvPr id="1064" name="Picture 419">
          <a:extLst>
            <a:ext uri="{FF2B5EF4-FFF2-40B4-BE49-F238E27FC236}">
              <a16:creationId xmlns:a16="http://schemas.microsoft.com/office/drawing/2014/main" id="{567B548D-ED46-41C4-971E-C946C5DFF77D}"/>
            </a:ext>
            <a:ext uri="{147F2762-F138-4A5C-976F-8EAC2B608ADB}">
              <a16:predDERef xmlns:a16="http://schemas.microsoft.com/office/drawing/2014/main" pred="{08F4E329-53CD-4E84-AC96-36E869DDF57C}"/>
            </a:ext>
          </a:extLst>
        </xdr:cNvPr>
        <xdr:cNvPicPr>
          <a:picLocks noChangeAspect="1"/>
        </xdr:cNvPicPr>
      </xdr:nvPicPr>
      <xdr:blipFill>
        <a:blip xmlns:r="http://schemas.openxmlformats.org/officeDocument/2006/relationships" r:embed="rId23"/>
        <a:stretch>
          <a:fillRect/>
        </a:stretch>
      </xdr:blipFill>
      <xdr:spPr>
        <a:xfrm>
          <a:off x="6372225" y="201844275"/>
          <a:ext cx="133350" cy="152400"/>
        </a:xfrm>
        <a:prstGeom prst="rect">
          <a:avLst/>
        </a:prstGeom>
      </xdr:spPr>
    </xdr:pic>
    <xdr:clientData/>
  </xdr:twoCellAnchor>
  <xdr:twoCellAnchor editAs="oneCell">
    <xdr:from>
      <xdr:col>6</xdr:col>
      <xdr:colOff>0</xdr:colOff>
      <xdr:row>780</xdr:row>
      <xdr:rowOff>0</xdr:rowOff>
    </xdr:from>
    <xdr:to>
      <xdr:col>6</xdr:col>
      <xdr:colOff>123190</xdr:colOff>
      <xdr:row>780</xdr:row>
      <xdr:rowOff>152400</xdr:rowOff>
    </xdr:to>
    <xdr:pic>
      <xdr:nvPicPr>
        <xdr:cNvPr id="1066" name="Picture 419">
          <a:extLst>
            <a:ext uri="{FF2B5EF4-FFF2-40B4-BE49-F238E27FC236}">
              <a16:creationId xmlns:a16="http://schemas.microsoft.com/office/drawing/2014/main" id="{1D35BA35-E8E0-4F5A-8EA3-CF6392D452B4}"/>
            </a:ext>
            <a:ext uri="{147F2762-F138-4A5C-976F-8EAC2B608ADB}">
              <a16:predDERef xmlns:a16="http://schemas.microsoft.com/office/drawing/2014/main" pred="{567B548D-ED46-41C4-971E-C946C5DFF77D}"/>
            </a:ext>
          </a:extLst>
        </xdr:cNvPr>
        <xdr:cNvPicPr>
          <a:picLocks noChangeAspect="1"/>
        </xdr:cNvPicPr>
      </xdr:nvPicPr>
      <xdr:blipFill>
        <a:blip xmlns:r="http://schemas.openxmlformats.org/officeDocument/2006/relationships" r:embed="rId23"/>
        <a:stretch>
          <a:fillRect/>
        </a:stretch>
      </xdr:blipFill>
      <xdr:spPr>
        <a:xfrm>
          <a:off x="6372225" y="202072875"/>
          <a:ext cx="133350" cy="152400"/>
        </a:xfrm>
        <a:prstGeom prst="rect">
          <a:avLst/>
        </a:prstGeom>
      </xdr:spPr>
    </xdr:pic>
    <xdr:clientData/>
  </xdr:twoCellAnchor>
  <xdr:twoCellAnchor editAs="oneCell">
    <xdr:from>
      <xdr:col>6</xdr:col>
      <xdr:colOff>0</xdr:colOff>
      <xdr:row>785</xdr:row>
      <xdr:rowOff>0</xdr:rowOff>
    </xdr:from>
    <xdr:to>
      <xdr:col>6</xdr:col>
      <xdr:colOff>133350</xdr:colOff>
      <xdr:row>785</xdr:row>
      <xdr:rowOff>152400</xdr:rowOff>
    </xdr:to>
    <xdr:pic>
      <xdr:nvPicPr>
        <xdr:cNvPr id="1068" name="Picture 419">
          <a:extLst>
            <a:ext uri="{FF2B5EF4-FFF2-40B4-BE49-F238E27FC236}">
              <a16:creationId xmlns:a16="http://schemas.microsoft.com/office/drawing/2014/main" id="{F371C1E4-FBFF-432A-8E5C-3AAC38D3A2DC}"/>
            </a:ext>
            <a:ext uri="{147F2762-F138-4A5C-976F-8EAC2B608ADB}">
              <a16:predDERef xmlns:a16="http://schemas.microsoft.com/office/drawing/2014/main" pred="{1D35BA35-E8E0-4F5A-8EA3-CF6392D452B4}"/>
            </a:ext>
          </a:extLst>
        </xdr:cNvPr>
        <xdr:cNvPicPr>
          <a:picLocks noChangeAspect="1"/>
        </xdr:cNvPicPr>
      </xdr:nvPicPr>
      <xdr:blipFill>
        <a:blip xmlns:r="http://schemas.openxmlformats.org/officeDocument/2006/relationships" r:embed="rId23"/>
        <a:stretch>
          <a:fillRect/>
        </a:stretch>
      </xdr:blipFill>
      <xdr:spPr>
        <a:xfrm>
          <a:off x="6372225" y="203654025"/>
          <a:ext cx="133350" cy="152400"/>
        </a:xfrm>
        <a:prstGeom prst="rect">
          <a:avLst/>
        </a:prstGeom>
      </xdr:spPr>
    </xdr:pic>
    <xdr:clientData/>
  </xdr:twoCellAnchor>
  <xdr:twoCellAnchor editAs="oneCell">
    <xdr:from>
      <xdr:col>6</xdr:col>
      <xdr:colOff>0</xdr:colOff>
      <xdr:row>786</xdr:row>
      <xdr:rowOff>0</xdr:rowOff>
    </xdr:from>
    <xdr:to>
      <xdr:col>6</xdr:col>
      <xdr:colOff>123190</xdr:colOff>
      <xdr:row>786</xdr:row>
      <xdr:rowOff>152400</xdr:rowOff>
    </xdr:to>
    <xdr:pic>
      <xdr:nvPicPr>
        <xdr:cNvPr id="1070" name="Picture 419">
          <a:extLst>
            <a:ext uri="{FF2B5EF4-FFF2-40B4-BE49-F238E27FC236}">
              <a16:creationId xmlns:a16="http://schemas.microsoft.com/office/drawing/2014/main" id="{8D480CE3-9631-4E7B-B334-6133EBF4C0B1}"/>
            </a:ext>
            <a:ext uri="{147F2762-F138-4A5C-976F-8EAC2B608ADB}">
              <a16:predDERef xmlns:a16="http://schemas.microsoft.com/office/drawing/2014/main" pred="{F371C1E4-FBFF-432A-8E5C-3AAC38D3A2DC}"/>
            </a:ext>
          </a:extLst>
        </xdr:cNvPr>
        <xdr:cNvPicPr>
          <a:picLocks noChangeAspect="1"/>
        </xdr:cNvPicPr>
      </xdr:nvPicPr>
      <xdr:blipFill>
        <a:blip xmlns:r="http://schemas.openxmlformats.org/officeDocument/2006/relationships" r:embed="rId23"/>
        <a:stretch>
          <a:fillRect/>
        </a:stretch>
      </xdr:blipFill>
      <xdr:spPr>
        <a:xfrm>
          <a:off x="6372225" y="203873100"/>
          <a:ext cx="133350" cy="152400"/>
        </a:xfrm>
        <a:prstGeom prst="rect">
          <a:avLst/>
        </a:prstGeom>
      </xdr:spPr>
    </xdr:pic>
    <xdr:clientData/>
  </xdr:twoCellAnchor>
  <xdr:twoCellAnchor editAs="oneCell">
    <xdr:from>
      <xdr:col>6</xdr:col>
      <xdr:colOff>0</xdr:colOff>
      <xdr:row>794</xdr:row>
      <xdr:rowOff>0</xdr:rowOff>
    </xdr:from>
    <xdr:to>
      <xdr:col>6</xdr:col>
      <xdr:colOff>133350</xdr:colOff>
      <xdr:row>794</xdr:row>
      <xdr:rowOff>152400</xdr:rowOff>
    </xdr:to>
    <xdr:pic>
      <xdr:nvPicPr>
        <xdr:cNvPr id="1072" name="Picture 419">
          <a:extLst>
            <a:ext uri="{FF2B5EF4-FFF2-40B4-BE49-F238E27FC236}">
              <a16:creationId xmlns:a16="http://schemas.microsoft.com/office/drawing/2014/main" id="{62E4321C-1F63-4949-88EC-D47D583B56F4}"/>
            </a:ext>
            <a:ext uri="{147F2762-F138-4A5C-976F-8EAC2B608ADB}">
              <a16:predDERef xmlns:a16="http://schemas.microsoft.com/office/drawing/2014/main" pred="{8D480CE3-9631-4E7B-B334-6133EBF4C0B1}"/>
            </a:ext>
          </a:extLst>
        </xdr:cNvPr>
        <xdr:cNvPicPr>
          <a:picLocks noChangeAspect="1"/>
        </xdr:cNvPicPr>
      </xdr:nvPicPr>
      <xdr:blipFill>
        <a:blip xmlns:r="http://schemas.openxmlformats.org/officeDocument/2006/relationships" r:embed="rId23"/>
        <a:stretch>
          <a:fillRect/>
        </a:stretch>
      </xdr:blipFill>
      <xdr:spPr>
        <a:xfrm>
          <a:off x="6372225" y="206235300"/>
          <a:ext cx="133350" cy="152400"/>
        </a:xfrm>
        <a:prstGeom prst="rect">
          <a:avLst/>
        </a:prstGeom>
      </xdr:spPr>
    </xdr:pic>
    <xdr:clientData/>
  </xdr:twoCellAnchor>
  <xdr:twoCellAnchor editAs="oneCell">
    <xdr:from>
      <xdr:col>6</xdr:col>
      <xdr:colOff>0</xdr:colOff>
      <xdr:row>795</xdr:row>
      <xdr:rowOff>0</xdr:rowOff>
    </xdr:from>
    <xdr:to>
      <xdr:col>6</xdr:col>
      <xdr:colOff>123190</xdr:colOff>
      <xdr:row>795</xdr:row>
      <xdr:rowOff>152400</xdr:rowOff>
    </xdr:to>
    <xdr:pic>
      <xdr:nvPicPr>
        <xdr:cNvPr id="1074" name="Picture 419">
          <a:extLst>
            <a:ext uri="{FF2B5EF4-FFF2-40B4-BE49-F238E27FC236}">
              <a16:creationId xmlns:a16="http://schemas.microsoft.com/office/drawing/2014/main" id="{5D99E749-9B8F-4193-AA6C-64E709E5E284}"/>
            </a:ext>
            <a:ext uri="{147F2762-F138-4A5C-976F-8EAC2B608ADB}">
              <a16:predDERef xmlns:a16="http://schemas.microsoft.com/office/drawing/2014/main" pred="{62E4321C-1F63-4949-88EC-D47D583B56F4}"/>
            </a:ext>
          </a:extLst>
        </xdr:cNvPr>
        <xdr:cNvPicPr>
          <a:picLocks noChangeAspect="1"/>
        </xdr:cNvPicPr>
      </xdr:nvPicPr>
      <xdr:blipFill>
        <a:blip xmlns:r="http://schemas.openxmlformats.org/officeDocument/2006/relationships" r:embed="rId23"/>
        <a:stretch>
          <a:fillRect/>
        </a:stretch>
      </xdr:blipFill>
      <xdr:spPr>
        <a:xfrm>
          <a:off x="6372225" y="206454375"/>
          <a:ext cx="133350" cy="152400"/>
        </a:xfrm>
        <a:prstGeom prst="rect">
          <a:avLst/>
        </a:prstGeom>
      </xdr:spPr>
    </xdr:pic>
    <xdr:clientData/>
  </xdr:twoCellAnchor>
  <xdr:twoCellAnchor editAs="oneCell">
    <xdr:from>
      <xdr:col>6</xdr:col>
      <xdr:colOff>0</xdr:colOff>
      <xdr:row>823</xdr:row>
      <xdr:rowOff>9525</xdr:rowOff>
    </xdr:from>
    <xdr:to>
      <xdr:col>6</xdr:col>
      <xdr:colOff>123190</xdr:colOff>
      <xdr:row>823</xdr:row>
      <xdr:rowOff>161290</xdr:rowOff>
    </xdr:to>
    <xdr:pic>
      <xdr:nvPicPr>
        <xdr:cNvPr id="1077" name="Picture 483">
          <a:extLst>
            <a:ext uri="{FF2B5EF4-FFF2-40B4-BE49-F238E27FC236}">
              <a16:creationId xmlns:a16="http://schemas.microsoft.com/office/drawing/2014/main" id="{3B7491B2-F0C7-4700-A96E-67B93BB49CBB}"/>
            </a:ext>
            <a:ext uri="{147F2762-F138-4A5C-976F-8EAC2B608ADB}">
              <a16:predDERef xmlns:a16="http://schemas.microsoft.com/office/drawing/2014/main" pred="{5D99E749-9B8F-4193-AA6C-64E709E5E284}"/>
            </a:ext>
          </a:extLst>
        </xdr:cNvPr>
        <xdr:cNvPicPr>
          <a:picLocks noChangeAspect="1"/>
        </xdr:cNvPicPr>
      </xdr:nvPicPr>
      <xdr:blipFill>
        <a:blip xmlns:r="http://schemas.openxmlformats.org/officeDocument/2006/relationships" r:embed="rId23"/>
        <a:stretch>
          <a:fillRect/>
        </a:stretch>
      </xdr:blipFill>
      <xdr:spPr>
        <a:xfrm>
          <a:off x="6372225" y="214483950"/>
          <a:ext cx="133350" cy="152400"/>
        </a:xfrm>
        <a:prstGeom prst="rect">
          <a:avLst/>
        </a:prstGeom>
      </xdr:spPr>
    </xdr:pic>
    <xdr:clientData/>
  </xdr:twoCellAnchor>
  <xdr:twoCellAnchor editAs="oneCell">
    <xdr:from>
      <xdr:col>6</xdr:col>
      <xdr:colOff>0</xdr:colOff>
      <xdr:row>840</xdr:row>
      <xdr:rowOff>0</xdr:rowOff>
    </xdr:from>
    <xdr:to>
      <xdr:col>6</xdr:col>
      <xdr:colOff>133350</xdr:colOff>
      <xdr:row>840</xdr:row>
      <xdr:rowOff>162214</xdr:rowOff>
    </xdr:to>
    <xdr:pic>
      <xdr:nvPicPr>
        <xdr:cNvPr id="1081" name="Picture 419">
          <a:extLst>
            <a:ext uri="{FF2B5EF4-FFF2-40B4-BE49-F238E27FC236}">
              <a16:creationId xmlns:a16="http://schemas.microsoft.com/office/drawing/2014/main" id="{B21BD83D-3775-401F-BB70-F1801CAE3CB1}"/>
            </a:ext>
            <a:ext uri="{147F2762-F138-4A5C-976F-8EAC2B608ADB}">
              <a16:predDERef xmlns:a16="http://schemas.microsoft.com/office/drawing/2014/main" pred="{3B7491B2-F0C7-4700-A96E-67B93BB49CBB}"/>
            </a:ext>
          </a:extLst>
        </xdr:cNvPr>
        <xdr:cNvPicPr>
          <a:picLocks noChangeAspect="1"/>
        </xdr:cNvPicPr>
      </xdr:nvPicPr>
      <xdr:blipFill>
        <a:blip xmlns:r="http://schemas.openxmlformats.org/officeDocument/2006/relationships" r:embed="rId23"/>
        <a:stretch>
          <a:fillRect/>
        </a:stretch>
      </xdr:blipFill>
      <xdr:spPr>
        <a:xfrm>
          <a:off x="6372225" y="219427425"/>
          <a:ext cx="133350" cy="152400"/>
        </a:xfrm>
        <a:prstGeom prst="rect">
          <a:avLst/>
        </a:prstGeom>
      </xdr:spPr>
    </xdr:pic>
    <xdr:clientData/>
  </xdr:twoCellAnchor>
  <xdr:twoCellAnchor editAs="oneCell">
    <xdr:from>
      <xdr:col>6</xdr:col>
      <xdr:colOff>0</xdr:colOff>
      <xdr:row>52</xdr:row>
      <xdr:rowOff>0</xdr:rowOff>
    </xdr:from>
    <xdr:to>
      <xdr:col>6</xdr:col>
      <xdr:colOff>133350</xdr:colOff>
      <xdr:row>52</xdr:row>
      <xdr:rowOff>152400</xdr:rowOff>
    </xdr:to>
    <xdr:pic>
      <xdr:nvPicPr>
        <xdr:cNvPr id="1109" name="Picture 419">
          <a:extLst>
            <a:ext uri="{FF2B5EF4-FFF2-40B4-BE49-F238E27FC236}">
              <a16:creationId xmlns:a16="http://schemas.microsoft.com/office/drawing/2014/main" id="{8FCA833B-29E3-4959-B0EC-5D8E320C9A6B}"/>
            </a:ext>
            <a:ext uri="{147F2762-F138-4A5C-976F-8EAC2B608ADB}">
              <a16:predDERef xmlns:a16="http://schemas.microsoft.com/office/drawing/2014/main" pred="{FF4C27AE-4ADC-4FD1-9EB1-FF5A40A59014}"/>
            </a:ext>
          </a:extLst>
        </xdr:cNvPr>
        <xdr:cNvPicPr>
          <a:picLocks noChangeAspect="1"/>
        </xdr:cNvPicPr>
      </xdr:nvPicPr>
      <xdr:blipFill>
        <a:blip xmlns:r="http://schemas.openxmlformats.org/officeDocument/2006/relationships" r:embed="rId23"/>
        <a:stretch>
          <a:fillRect/>
        </a:stretch>
      </xdr:blipFill>
      <xdr:spPr>
        <a:xfrm>
          <a:off x="6572250" y="15220950"/>
          <a:ext cx="129540" cy="1524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5</xdr:col>
      <xdr:colOff>0</xdr:colOff>
      <xdr:row>6</xdr:row>
      <xdr:rowOff>323850</xdr:rowOff>
    </xdr:from>
    <xdr:to>
      <xdr:col>6</xdr:col>
      <xdr:colOff>1438275</xdr:colOff>
      <xdr:row>7</xdr:row>
      <xdr:rowOff>744855</xdr:rowOff>
    </xdr:to>
    <xdr:sp macro="" textlink="">
      <xdr:nvSpPr>
        <xdr:cNvPr id="21" name="TextBox 20">
          <a:extLst>
            <a:ext uri="{FF2B5EF4-FFF2-40B4-BE49-F238E27FC236}">
              <a16:creationId xmlns:a16="http://schemas.microsoft.com/office/drawing/2014/main" id="{B414E05E-B96E-1484-7F93-08DA0A1F8F27}"/>
            </a:ext>
          </a:extLst>
        </xdr:cNvPr>
        <xdr:cNvSpPr txBox="1"/>
      </xdr:nvSpPr>
      <xdr:spPr>
        <a:xfrm>
          <a:off x="2895600" y="1533525"/>
          <a:ext cx="4276725" cy="754380"/>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Taxes - Country by country reporting</a:t>
          </a:r>
        </a:p>
      </xdr:txBody>
    </xdr:sp>
    <xdr:clientData/>
  </xdr:twoCellAnchor>
  <xdr:twoCellAnchor>
    <xdr:from>
      <xdr:col>5</xdr:col>
      <xdr:colOff>113563</xdr:colOff>
      <xdr:row>7</xdr:row>
      <xdr:rowOff>153294</xdr:rowOff>
    </xdr:from>
    <xdr:to>
      <xdr:col>5</xdr:col>
      <xdr:colOff>920583</xdr:colOff>
      <xdr:row>7</xdr:row>
      <xdr:rowOff>457511</xdr:rowOff>
    </xdr:to>
    <xdr:sp macro="" textlink="">
      <xdr:nvSpPr>
        <xdr:cNvPr id="19" name="TextBox 18">
          <a:extLst>
            <a:ext uri="{FF2B5EF4-FFF2-40B4-BE49-F238E27FC236}">
              <a16:creationId xmlns:a16="http://schemas.microsoft.com/office/drawing/2014/main" id="{C047DDD0-376B-4192-B395-56DE07D4700D}"/>
            </a:ext>
          </a:extLst>
        </xdr:cNvPr>
        <xdr:cNvSpPr txBox="1"/>
      </xdr:nvSpPr>
      <xdr:spPr>
        <a:xfrm>
          <a:off x="3009163" y="1696344"/>
          <a:ext cx="807020"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1</a:t>
          </a:r>
        </a:p>
      </xdr:txBody>
    </xdr:sp>
    <xdr:clientData/>
  </xdr:twoCellAnchor>
  <xdr:twoCellAnchor>
    <xdr:from>
      <xdr:col>8</xdr:col>
      <xdr:colOff>22859</xdr:colOff>
      <xdr:row>7</xdr:row>
      <xdr:rowOff>0</xdr:rowOff>
    </xdr:from>
    <xdr:to>
      <xdr:col>10</xdr:col>
      <xdr:colOff>11430</xdr:colOff>
      <xdr:row>8</xdr:row>
      <xdr:rowOff>0</xdr:rowOff>
    </xdr:to>
    <xdr:sp macro="" textlink="">
      <xdr:nvSpPr>
        <xdr:cNvPr id="22" name="TextBox 21">
          <a:extLst>
            <a:ext uri="{FF2B5EF4-FFF2-40B4-BE49-F238E27FC236}">
              <a16:creationId xmlns:a16="http://schemas.microsoft.com/office/drawing/2014/main" id="{2E8EB9E1-4852-4953-932C-ED3E9291995C}"/>
            </a:ext>
          </a:extLst>
        </xdr:cNvPr>
        <xdr:cNvSpPr txBox="1"/>
      </xdr:nvSpPr>
      <xdr:spPr>
        <a:xfrm>
          <a:off x="8081009" y="1257300"/>
          <a:ext cx="4303396" cy="742950"/>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Workforce compensation</a:t>
          </a:r>
        </a:p>
      </xdr:txBody>
    </xdr:sp>
    <xdr:clientData/>
  </xdr:twoCellAnchor>
  <xdr:twoCellAnchor>
    <xdr:from>
      <xdr:col>8</xdr:col>
      <xdr:colOff>153567</xdr:colOff>
      <xdr:row>7</xdr:row>
      <xdr:rowOff>139959</xdr:rowOff>
    </xdr:from>
    <xdr:to>
      <xdr:col>8</xdr:col>
      <xdr:colOff>996315</xdr:colOff>
      <xdr:row>7</xdr:row>
      <xdr:rowOff>444176</xdr:rowOff>
    </xdr:to>
    <xdr:sp macro="" textlink="">
      <xdr:nvSpPr>
        <xdr:cNvPr id="23" name="TextBox 22">
          <a:extLst>
            <a:ext uri="{FF2B5EF4-FFF2-40B4-BE49-F238E27FC236}">
              <a16:creationId xmlns:a16="http://schemas.microsoft.com/office/drawing/2014/main" id="{72189777-765F-4548-8966-DC0EC8997DE9}"/>
            </a:ext>
          </a:extLst>
        </xdr:cNvPr>
        <xdr:cNvSpPr txBox="1"/>
      </xdr:nvSpPr>
      <xdr:spPr>
        <a:xfrm>
          <a:off x="8040267" y="1683009"/>
          <a:ext cx="842748"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2</a:t>
          </a:r>
        </a:p>
      </xdr:txBody>
    </xdr:sp>
    <xdr:clientData/>
  </xdr:twoCellAnchor>
  <xdr:twoCellAnchor>
    <xdr:from>
      <xdr:col>5</xdr:col>
      <xdr:colOff>0</xdr:colOff>
      <xdr:row>10</xdr:row>
      <xdr:rowOff>15240</xdr:rowOff>
    </xdr:from>
    <xdr:to>
      <xdr:col>6</xdr:col>
      <xdr:colOff>1426845</xdr:colOff>
      <xdr:row>10</xdr:row>
      <xdr:rowOff>729615</xdr:rowOff>
    </xdr:to>
    <xdr:sp macro="" textlink="">
      <xdr:nvSpPr>
        <xdr:cNvPr id="24" name="TextBox 23">
          <a:extLst>
            <a:ext uri="{FF2B5EF4-FFF2-40B4-BE49-F238E27FC236}">
              <a16:creationId xmlns:a16="http://schemas.microsoft.com/office/drawing/2014/main" id="{43671338-8F03-4DB0-BC95-AD7FF0148AF3}"/>
            </a:ext>
          </a:extLst>
        </xdr:cNvPr>
        <xdr:cNvSpPr txBox="1"/>
      </xdr:nvSpPr>
      <xdr:spPr>
        <a:xfrm>
          <a:off x="2895600" y="5730240"/>
          <a:ext cx="4265295" cy="71437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Pay equality</a:t>
          </a:r>
        </a:p>
      </xdr:txBody>
    </xdr:sp>
    <xdr:clientData/>
  </xdr:twoCellAnchor>
  <xdr:twoCellAnchor>
    <xdr:from>
      <xdr:col>5</xdr:col>
      <xdr:colOff>113563</xdr:colOff>
      <xdr:row>10</xdr:row>
      <xdr:rowOff>168534</xdr:rowOff>
    </xdr:from>
    <xdr:to>
      <xdr:col>5</xdr:col>
      <xdr:colOff>930108</xdr:colOff>
      <xdr:row>10</xdr:row>
      <xdr:rowOff>472751</xdr:rowOff>
    </xdr:to>
    <xdr:sp macro="" textlink="">
      <xdr:nvSpPr>
        <xdr:cNvPr id="25" name="TextBox 24">
          <a:extLst>
            <a:ext uri="{FF2B5EF4-FFF2-40B4-BE49-F238E27FC236}">
              <a16:creationId xmlns:a16="http://schemas.microsoft.com/office/drawing/2014/main" id="{09FB4418-0E85-4F98-872E-92CBE25C66E7}"/>
            </a:ext>
          </a:extLst>
        </xdr:cNvPr>
        <xdr:cNvSpPr txBox="1"/>
      </xdr:nvSpPr>
      <xdr:spPr>
        <a:xfrm>
          <a:off x="3009163" y="5883534"/>
          <a:ext cx="816545"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3</a:t>
          </a:r>
        </a:p>
      </xdr:txBody>
    </xdr:sp>
    <xdr:clientData/>
  </xdr:twoCellAnchor>
  <xdr:twoCellAnchor>
    <xdr:from>
      <xdr:col>8</xdr:col>
      <xdr:colOff>0</xdr:colOff>
      <xdr:row>10</xdr:row>
      <xdr:rowOff>15240</xdr:rowOff>
    </xdr:from>
    <xdr:to>
      <xdr:col>9</xdr:col>
      <xdr:colOff>1466850</xdr:colOff>
      <xdr:row>10</xdr:row>
      <xdr:rowOff>729615</xdr:rowOff>
    </xdr:to>
    <xdr:sp macro="" textlink="">
      <xdr:nvSpPr>
        <xdr:cNvPr id="26" name="TextBox 25">
          <a:extLst>
            <a:ext uri="{FF2B5EF4-FFF2-40B4-BE49-F238E27FC236}">
              <a16:creationId xmlns:a16="http://schemas.microsoft.com/office/drawing/2014/main" id="{7375B219-562A-41F8-910E-070800450709}"/>
            </a:ext>
          </a:extLst>
        </xdr:cNvPr>
        <xdr:cNvSpPr txBox="1"/>
      </xdr:nvSpPr>
      <xdr:spPr>
        <a:xfrm>
          <a:off x="7886700" y="5730240"/>
          <a:ext cx="4305300" cy="71437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Wage level</a:t>
          </a:r>
        </a:p>
      </xdr:txBody>
    </xdr:sp>
    <xdr:clientData/>
  </xdr:twoCellAnchor>
  <xdr:twoCellAnchor>
    <xdr:from>
      <xdr:col>8</xdr:col>
      <xdr:colOff>130707</xdr:colOff>
      <xdr:row>10</xdr:row>
      <xdr:rowOff>143769</xdr:rowOff>
    </xdr:from>
    <xdr:to>
      <xdr:col>8</xdr:col>
      <xdr:colOff>969645</xdr:colOff>
      <xdr:row>10</xdr:row>
      <xdr:rowOff>447986</xdr:rowOff>
    </xdr:to>
    <xdr:sp macro="" textlink="">
      <xdr:nvSpPr>
        <xdr:cNvPr id="27" name="TextBox 26">
          <a:extLst>
            <a:ext uri="{FF2B5EF4-FFF2-40B4-BE49-F238E27FC236}">
              <a16:creationId xmlns:a16="http://schemas.microsoft.com/office/drawing/2014/main" id="{29AF5F94-B603-46EA-9064-A5890761A40F}"/>
            </a:ext>
          </a:extLst>
        </xdr:cNvPr>
        <xdr:cNvSpPr txBox="1"/>
      </xdr:nvSpPr>
      <xdr:spPr>
        <a:xfrm>
          <a:off x="8017407" y="5858769"/>
          <a:ext cx="838938"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4</a:t>
          </a:r>
        </a:p>
      </xdr:txBody>
    </xdr:sp>
    <xdr:clientData/>
  </xdr:twoCellAnchor>
  <xdr:twoCellAnchor>
    <xdr:from>
      <xdr:col>5</xdr:col>
      <xdr:colOff>0</xdr:colOff>
      <xdr:row>13</xdr:row>
      <xdr:rowOff>0</xdr:rowOff>
    </xdr:from>
    <xdr:to>
      <xdr:col>6</xdr:col>
      <xdr:colOff>1426845</xdr:colOff>
      <xdr:row>13</xdr:row>
      <xdr:rowOff>718185</xdr:rowOff>
    </xdr:to>
    <xdr:sp macro="" textlink="">
      <xdr:nvSpPr>
        <xdr:cNvPr id="32" name="TextBox 31">
          <a:extLst>
            <a:ext uri="{FF2B5EF4-FFF2-40B4-BE49-F238E27FC236}">
              <a16:creationId xmlns:a16="http://schemas.microsoft.com/office/drawing/2014/main" id="{70468B0A-7BDF-4FEE-8440-2BFFEEB06E92}"/>
            </a:ext>
          </a:extLst>
        </xdr:cNvPr>
        <xdr:cNvSpPr txBox="1"/>
      </xdr:nvSpPr>
      <xdr:spPr>
        <a:xfrm>
          <a:off x="2895600" y="8858250"/>
          <a:ext cx="4265295" cy="71818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Training provided</a:t>
          </a:r>
        </a:p>
      </xdr:txBody>
    </xdr:sp>
    <xdr:clientData/>
  </xdr:twoCellAnchor>
  <xdr:twoCellAnchor>
    <xdr:from>
      <xdr:col>5</xdr:col>
      <xdr:colOff>113563</xdr:colOff>
      <xdr:row>13</xdr:row>
      <xdr:rowOff>153294</xdr:rowOff>
    </xdr:from>
    <xdr:to>
      <xdr:col>5</xdr:col>
      <xdr:colOff>930108</xdr:colOff>
      <xdr:row>13</xdr:row>
      <xdr:rowOff>457511</xdr:rowOff>
    </xdr:to>
    <xdr:sp macro="" textlink="">
      <xdr:nvSpPr>
        <xdr:cNvPr id="33" name="TextBox 32">
          <a:extLst>
            <a:ext uri="{FF2B5EF4-FFF2-40B4-BE49-F238E27FC236}">
              <a16:creationId xmlns:a16="http://schemas.microsoft.com/office/drawing/2014/main" id="{F1DB5D73-D92E-4169-8D97-903E07077E5F}"/>
            </a:ext>
          </a:extLst>
        </xdr:cNvPr>
        <xdr:cNvSpPr txBox="1"/>
      </xdr:nvSpPr>
      <xdr:spPr>
        <a:xfrm>
          <a:off x="3009163" y="9011544"/>
          <a:ext cx="816545"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5</a:t>
          </a:r>
        </a:p>
      </xdr:txBody>
    </xdr:sp>
    <xdr:clientData/>
  </xdr:twoCellAnchor>
  <xdr:twoCellAnchor>
    <xdr:from>
      <xdr:col>8</xdr:col>
      <xdr:colOff>0</xdr:colOff>
      <xdr:row>13</xdr:row>
      <xdr:rowOff>0</xdr:rowOff>
    </xdr:from>
    <xdr:to>
      <xdr:col>9</xdr:col>
      <xdr:colOff>1466850</xdr:colOff>
      <xdr:row>13</xdr:row>
      <xdr:rowOff>718185</xdr:rowOff>
    </xdr:to>
    <xdr:sp macro="" textlink="">
      <xdr:nvSpPr>
        <xdr:cNvPr id="34" name="TextBox 33">
          <a:extLst>
            <a:ext uri="{FF2B5EF4-FFF2-40B4-BE49-F238E27FC236}">
              <a16:creationId xmlns:a16="http://schemas.microsoft.com/office/drawing/2014/main" id="{4D2D0417-698F-4783-B13F-2E67C9A696EE}"/>
            </a:ext>
          </a:extLst>
        </xdr:cNvPr>
        <xdr:cNvSpPr txBox="1"/>
      </xdr:nvSpPr>
      <xdr:spPr>
        <a:xfrm>
          <a:off x="7886700" y="8858250"/>
          <a:ext cx="4305300" cy="71818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Local procurement</a:t>
          </a:r>
        </a:p>
      </xdr:txBody>
    </xdr:sp>
    <xdr:clientData/>
  </xdr:twoCellAnchor>
  <xdr:twoCellAnchor>
    <xdr:from>
      <xdr:col>8</xdr:col>
      <xdr:colOff>130707</xdr:colOff>
      <xdr:row>13</xdr:row>
      <xdr:rowOff>124719</xdr:rowOff>
    </xdr:from>
    <xdr:to>
      <xdr:col>8</xdr:col>
      <xdr:colOff>969645</xdr:colOff>
      <xdr:row>13</xdr:row>
      <xdr:rowOff>428936</xdr:rowOff>
    </xdr:to>
    <xdr:sp macro="" textlink="">
      <xdr:nvSpPr>
        <xdr:cNvPr id="35" name="TextBox 34">
          <a:extLst>
            <a:ext uri="{FF2B5EF4-FFF2-40B4-BE49-F238E27FC236}">
              <a16:creationId xmlns:a16="http://schemas.microsoft.com/office/drawing/2014/main" id="{9EC6C2EF-CBEA-4AA9-BB44-31E5114126B4}"/>
            </a:ext>
          </a:extLst>
        </xdr:cNvPr>
        <xdr:cNvSpPr txBox="1"/>
      </xdr:nvSpPr>
      <xdr:spPr>
        <a:xfrm>
          <a:off x="8017407" y="8982969"/>
          <a:ext cx="838938"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6</a:t>
          </a:r>
        </a:p>
      </xdr:txBody>
    </xdr:sp>
    <xdr:clientData/>
  </xdr:twoCellAnchor>
  <xdr:twoCellAnchor>
    <xdr:from>
      <xdr:col>5</xdr:col>
      <xdr:colOff>0</xdr:colOff>
      <xdr:row>16</xdr:row>
      <xdr:rowOff>0</xdr:rowOff>
    </xdr:from>
    <xdr:to>
      <xdr:col>6</xdr:col>
      <xdr:colOff>1426845</xdr:colOff>
      <xdr:row>16</xdr:row>
      <xdr:rowOff>714375</xdr:rowOff>
    </xdr:to>
    <xdr:sp macro="" textlink="">
      <xdr:nvSpPr>
        <xdr:cNvPr id="36" name="TextBox 35">
          <a:extLst>
            <a:ext uri="{FF2B5EF4-FFF2-40B4-BE49-F238E27FC236}">
              <a16:creationId xmlns:a16="http://schemas.microsoft.com/office/drawing/2014/main" id="{B5F4BB8E-77E7-4883-B96A-A48E6F2A8C9A}"/>
            </a:ext>
          </a:extLst>
        </xdr:cNvPr>
        <xdr:cNvSpPr txBox="1"/>
      </xdr:nvSpPr>
      <xdr:spPr>
        <a:xfrm>
          <a:off x="2895600" y="12211050"/>
          <a:ext cx="4265295" cy="71437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Education and Skills</a:t>
          </a:r>
          <a:r>
            <a:rPr lang="en-ZA" sz="900" b="1" kern="1200" baseline="0">
              <a:solidFill>
                <a:srgbClr val="001D39"/>
              </a:solidFill>
            </a:rPr>
            <a:t> Support</a:t>
          </a:r>
          <a:endParaRPr lang="en-ZA" sz="900" b="1" kern="1200">
            <a:solidFill>
              <a:srgbClr val="001D39"/>
            </a:solidFill>
          </a:endParaRPr>
        </a:p>
      </xdr:txBody>
    </xdr:sp>
    <xdr:clientData/>
  </xdr:twoCellAnchor>
  <xdr:twoCellAnchor>
    <xdr:from>
      <xdr:col>5</xdr:col>
      <xdr:colOff>113563</xdr:colOff>
      <xdr:row>16</xdr:row>
      <xdr:rowOff>153294</xdr:rowOff>
    </xdr:from>
    <xdr:to>
      <xdr:col>5</xdr:col>
      <xdr:colOff>930108</xdr:colOff>
      <xdr:row>16</xdr:row>
      <xdr:rowOff>457511</xdr:rowOff>
    </xdr:to>
    <xdr:sp macro="" textlink="">
      <xdr:nvSpPr>
        <xdr:cNvPr id="37" name="TextBox 36">
          <a:extLst>
            <a:ext uri="{FF2B5EF4-FFF2-40B4-BE49-F238E27FC236}">
              <a16:creationId xmlns:a16="http://schemas.microsoft.com/office/drawing/2014/main" id="{05D736AD-045F-4084-A33F-527264C91A4F}"/>
            </a:ext>
          </a:extLst>
        </xdr:cNvPr>
        <xdr:cNvSpPr txBox="1"/>
      </xdr:nvSpPr>
      <xdr:spPr>
        <a:xfrm>
          <a:off x="3009163" y="12364344"/>
          <a:ext cx="816545"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7</a:t>
          </a:r>
        </a:p>
      </xdr:txBody>
    </xdr:sp>
    <xdr:clientData/>
  </xdr:twoCellAnchor>
  <xdr:twoCellAnchor>
    <xdr:from>
      <xdr:col>8</xdr:col>
      <xdr:colOff>0</xdr:colOff>
      <xdr:row>16</xdr:row>
      <xdr:rowOff>0</xdr:rowOff>
    </xdr:from>
    <xdr:to>
      <xdr:col>9</xdr:col>
      <xdr:colOff>1466850</xdr:colOff>
      <xdr:row>16</xdr:row>
      <xdr:rowOff>714375</xdr:rowOff>
    </xdr:to>
    <xdr:sp macro="" textlink="">
      <xdr:nvSpPr>
        <xdr:cNvPr id="38" name="TextBox 37">
          <a:extLst>
            <a:ext uri="{FF2B5EF4-FFF2-40B4-BE49-F238E27FC236}">
              <a16:creationId xmlns:a16="http://schemas.microsoft.com/office/drawing/2014/main" id="{844FFA89-8C85-4CF0-AE9B-34EAAAAF6064}"/>
            </a:ext>
          </a:extLst>
        </xdr:cNvPr>
        <xdr:cNvSpPr txBox="1"/>
      </xdr:nvSpPr>
      <xdr:spPr>
        <a:xfrm>
          <a:off x="7886700" y="12211050"/>
          <a:ext cx="4305300" cy="71437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r>
            <a:rPr lang="en-ZA" sz="900" b="1" kern="1200">
              <a:solidFill>
                <a:srgbClr val="001D39"/>
              </a:solidFill>
            </a:rPr>
            <a:t>Capacity</a:t>
          </a:r>
          <a:r>
            <a:rPr lang="en-ZA" sz="900" b="1" kern="1200" baseline="0">
              <a:solidFill>
                <a:srgbClr val="001D39"/>
              </a:solidFill>
            </a:rPr>
            <a:t> and Institutional Support</a:t>
          </a:r>
          <a:endParaRPr lang="en-ZA" sz="900" b="1" kern="1200">
            <a:solidFill>
              <a:srgbClr val="001D39"/>
            </a:solidFill>
          </a:endParaRPr>
        </a:p>
      </xdr:txBody>
    </xdr:sp>
    <xdr:clientData/>
  </xdr:twoCellAnchor>
  <xdr:twoCellAnchor>
    <xdr:from>
      <xdr:col>8</xdr:col>
      <xdr:colOff>130707</xdr:colOff>
      <xdr:row>16</xdr:row>
      <xdr:rowOff>130434</xdr:rowOff>
    </xdr:from>
    <xdr:to>
      <xdr:col>8</xdr:col>
      <xdr:colOff>969645</xdr:colOff>
      <xdr:row>16</xdr:row>
      <xdr:rowOff>434651</xdr:rowOff>
    </xdr:to>
    <xdr:sp macro="" textlink="">
      <xdr:nvSpPr>
        <xdr:cNvPr id="39" name="TextBox 38">
          <a:extLst>
            <a:ext uri="{FF2B5EF4-FFF2-40B4-BE49-F238E27FC236}">
              <a16:creationId xmlns:a16="http://schemas.microsoft.com/office/drawing/2014/main" id="{3B495AA2-325E-44E7-9210-691F6E0978A3}"/>
            </a:ext>
          </a:extLst>
        </xdr:cNvPr>
        <xdr:cNvSpPr txBox="1"/>
      </xdr:nvSpPr>
      <xdr:spPr>
        <a:xfrm>
          <a:off x="8017407" y="12341484"/>
          <a:ext cx="838938"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Indicator 8</a:t>
          </a:r>
        </a:p>
      </xdr:txBody>
    </xdr:sp>
    <xdr:clientData/>
  </xdr:twoCellAnchor>
  <xdr:twoCellAnchor>
    <xdr:from>
      <xdr:col>1</xdr:col>
      <xdr:colOff>0</xdr:colOff>
      <xdr:row>1</xdr:row>
      <xdr:rowOff>0</xdr:rowOff>
    </xdr:from>
    <xdr:to>
      <xdr:col>5</xdr:col>
      <xdr:colOff>2433839</xdr:colOff>
      <xdr:row>3</xdr:row>
      <xdr:rowOff>4604</xdr:rowOff>
    </xdr:to>
    <xdr:grpSp>
      <xdr:nvGrpSpPr>
        <xdr:cNvPr id="74" name="Group 73">
          <a:extLst>
            <a:ext uri="{FF2B5EF4-FFF2-40B4-BE49-F238E27FC236}">
              <a16:creationId xmlns:a16="http://schemas.microsoft.com/office/drawing/2014/main" id="{D844F00C-74F1-4E7E-A554-706A241B6332}"/>
            </a:ext>
          </a:extLst>
        </xdr:cNvPr>
        <xdr:cNvGrpSpPr/>
      </xdr:nvGrpSpPr>
      <xdr:grpSpPr>
        <a:xfrm>
          <a:off x="412750" y="158750"/>
          <a:ext cx="5005589" cy="322104"/>
          <a:chOff x="276225" y="125730"/>
          <a:chExt cx="5084884" cy="357505"/>
        </a:xfrm>
      </xdr:grpSpPr>
      <xdr:grpSp>
        <xdr:nvGrpSpPr>
          <xdr:cNvPr id="75" name="Group 74">
            <a:hlinkClick xmlns:r="http://schemas.openxmlformats.org/officeDocument/2006/relationships" r:id="rId1"/>
            <a:extLst>
              <a:ext uri="{FF2B5EF4-FFF2-40B4-BE49-F238E27FC236}">
                <a16:creationId xmlns:a16="http://schemas.microsoft.com/office/drawing/2014/main" id="{BCA26D9F-22A5-0302-74E7-23B26C03B150}"/>
              </a:ext>
            </a:extLst>
          </xdr:cNvPr>
          <xdr:cNvGrpSpPr/>
        </xdr:nvGrpSpPr>
        <xdr:grpSpPr>
          <a:xfrm>
            <a:off x="330582" y="132378"/>
            <a:ext cx="286436" cy="289039"/>
            <a:chOff x="795232" y="4916382"/>
            <a:chExt cx="433668" cy="440266"/>
          </a:xfrm>
        </xdr:grpSpPr>
        <xdr:pic>
          <xdr:nvPicPr>
            <xdr:cNvPr id="82" name="Graphic 81" descr="Home outline">
              <a:extLst>
                <a:ext uri="{FF2B5EF4-FFF2-40B4-BE49-F238E27FC236}">
                  <a16:creationId xmlns:a16="http://schemas.microsoft.com/office/drawing/2014/main" id="{1E4BC7A3-9701-4A46-A4F3-7D4982AC24C9}"/>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83" name="Oval 82">
              <a:extLst>
                <a:ext uri="{FF2B5EF4-FFF2-40B4-BE49-F238E27FC236}">
                  <a16:creationId xmlns:a16="http://schemas.microsoft.com/office/drawing/2014/main" id="{71C8CAD7-8CEA-E7B8-26AA-A8AE0B08AD66}"/>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76" name="Flowchart: Terminator 75">
            <a:hlinkClick xmlns:r="http://schemas.openxmlformats.org/officeDocument/2006/relationships" r:id="rId4"/>
            <a:extLst>
              <a:ext uri="{FF2B5EF4-FFF2-40B4-BE49-F238E27FC236}">
                <a16:creationId xmlns:a16="http://schemas.microsoft.com/office/drawing/2014/main" id="{A2E92793-6217-63A5-3607-A103D7F8A934}"/>
              </a:ext>
            </a:extLst>
          </xdr:cNvPr>
          <xdr:cNvSpPr/>
        </xdr:nvSpPr>
        <xdr:spPr>
          <a:xfrm>
            <a:off x="715165" y="168518"/>
            <a:ext cx="852711" cy="262406"/>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77" name="Flowchart: Terminator 76">
            <a:hlinkClick xmlns:r="http://schemas.openxmlformats.org/officeDocument/2006/relationships" r:id="rId5"/>
            <a:extLst>
              <a:ext uri="{FF2B5EF4-FFF2-40B4-BE49-F238E27FC236}">
                <a16:creationId xmlns:a16="http://schemas.microsoft.com/office/drawing/2014/main" id="{205F3715-BD2D-C952-A028-32DF05D307B5}"/>
              </a:ext>
            </a:extLst>
          </xdr:cNvPr>
          <xdr:cNvSpPr/>
        </xdr:nvSpPr>
        <xdr:spPr>
          <a:xfrm>
            <a:off x="1606017" y="183735"/>
            <a:ext cx="886998" cy="2605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endParaRPr lang="en-ZA" sz="1100" kern="1200"/>
          </a:p>
        </xdr:txBody>
      </xdr:sp>
      <xdr:sp macro="" textlink="">
        <xdr:nvSpPr>
          <xdr:cNvPr id="78" name="Flowchart: Terminator 77">
            <a:hlinkClick xmlns:r="http://schemas.openxmlformats.org/officeDocument/2006/relationships" r:id="rId6"/>
            <a:extLst>
              <a:ext uri="{FF2B5EF4-FFF2-40B4-BE49-F238E27FC236}">
                <a16:creationId xmlns:a16="http://schemas.microsoft.com/office/drawing/2014/main" id="{C100C469-0D39-E9C4-2027-186751ACEA9C}"/>
              </a:ext>
            </a:extLst>
          </xdr:cNvPr>
          <xdr:cNvSpPr/>
        </xdr:nvSpPr>
        <xdr:spPr>
          <a:xfrm>
            <a:off x="2515928" y="179938"/>
            <a:ext cx="902236" cy="25098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79" name="Flowchart: Terminator 78">
            <a:hlinkClick xmlns:r="http://schemas.openxmlformats.org/officeDocument/2006/relationships" r:id="rId7"/>
            <a:extLst>
              <a:ext uri="{FF2B5EF4-FFF2-40B4-BE49-F238E27FC236}">
                <a16:creationId xmlns:a16="http://schemas.microsoft.com/office/drawing/2014/main" id="{3580243B-8B1A-D1B9-670E-FBD5B827207E}"/>
              </a:ext>
            </a:extLst>
          </xdr:cNvPr>
          <xdr:cNvSpPr/>
        </xdr:nvSpPr>
        <xdr:spPr>
          <a:xfrm>
            <a:off x="3446782" y="184702"/>
            <a:ext cx="871771" cy="24527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80" name="Flowchart: Terminator 79">
            <a:hlinkClick xmlns:r="http://schemas.openxmlformats.org/officeDocument/2006/relationships" r:id="rId8"/>
            <a:extLst>
              <a:ext uri="{FF2B5EF4-FFF2-40B4-BE49-F238E27FC236}">
                <a16:creationId xmlns:a16="http://schemas.microsoft.com/office/drawing/2014/main" id="{DF6637F0-8208-B892-64B4-E29A3D4164A7}"/>
              </a:ext>
            </a:extLst>
          </xdr:cNvPr>
          <xdr:cNvSpPr/>
        </xdr:nvSpPr>
        <xdr:spPr>
          <a:xfrm>
            <a:off x="4381464" y="179945"/>
            <a:ext cx="895606" cy="25099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81" name="Rectangle: Rounded Corners 80">
            <a:extLst>
              <a:ext uri="{FF2B5EF4-FFF2-40B4-BE49-F238E27FC236}">
                <a16:creationId xmlns:a16="http://schemas.microsoft.com/office/drawing/2014/main" id="{7B268629-9881-7817-F0B6-291D95B061A0}"/>
              </a:ext>
            </a:extLst>
          </xdr:cNvPr>
          <xdr:cNvSpPr/>
        </xdr:nvSpPr>
        <xdr:spPr>
          <a:xfrm>
            <a:off x="276225" y="125730"/>
            <a:ext cx="5084884" cy="35750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299235</xdr:colOff>
      <xdr:row>8</xdr:row>
      <xdr:rowOff>75907</xdr:rowOff>
    </xdr:to>
    <xdr:grpSp>
      <xdr:nvGrpSpPr>
        <xdr:cNvPr id="84" name="Group 83">
          <a:extLst>
            <a:ext uri="{FF2B5EF4-FFF2-40B4-BE49-F238E27FC236}">
              <a16:creationId xmlns:a16="http://schemas.microsoft.com/office/drawing/2014/main" id="{5D6727A4-5721-4C7B-A49F-5F83CCED0A14}"/>
            </a:ext>
          </a:extLst>
        </xdr:cNvPr>
        <xdr:cNvGrpSpPr/>
      </xdr:nvGrpSpPr>
      <xdr:grpSpPr>
        <a:xfrm>
          <a:off x="412750" y="635000"/>
          <a:ext cx="1156485" cy="1480845"/>
          <a:chOff x="277813" y="825500"/>
          <a:chExt cx="1194823" cy="1522755"/>
        </a:xfrm>
      </xdr:grpSpPr>
      <xdr:sp macro="" textlink="">
        <xdr:nvSpPr>
          <xdr:cNvPr id="85" name="TextBox 84">
            <a:extLst>
              <a:ext uri="{FF2B5EF4-FFF2-40B4-BE49-F238E27FC236}">
                <a16:creationId xmlns:a16="http://schemas.microsoft.com/office/drawing/2014/main" id="{1BBEC677-B202-62DF-A250-86FEB42ABDC7}"/>
              </a:ext>
            </a:extLst>
          </xdr:cNvPr>
          <xdr:cNvSpPr txBox="1"/>
        </xdr:nvSpPr>
        <xdr:spPr>
          <a:xfrm>
            <a:off x="356870" y="1017905"/>
            <a:ext cx="879546" cy="268841"/>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86" name="Rectangle: Rounded Corners 21">
            <a:extLst>
              <a:ext uri="{FF2B5EF4-FFF2-40B4-BE49-F238E27FC236}">
                <a16:creationId xmlns:a16="http://schemas.microsoft.com/office/drawing/2014/main" id="{4C138004-B32C-8E79-959A-96DDBD6764AB}"/>
              </a:ext>
            </a:extLst>
          </xdr:cNvPr>
          <xdr:cNvSpPr/>
        </xdr:nvSpPr>
        <xdr:spPr>
          <a:xfrm>
            <a:off x="277813" y="1017731"/>
            <a:ext cx="1194823" cy="1330524"/>
          </a:xfrm>
          <a:custGeom>
            <a:avLst/>
            <a:gdLst>
              <a:gd name="connsiteX0" fmla="*/ 0 w 1443990"/>
              <a:gd name="connsiteY0" fmla="*/ 240670 h 2249806"/>
              <a:gd name="connsiteX1" fmla="*/ 240670 w 1443990"/>
              <a:gd name="connsiteY1" fmla="*/ 0 h 2249806"/>
              <a:gd name="connsiteX2" fmla="*/ 1203320 w 1443990"/>
              <a:gd name="connsiteY2" fmla="*/ 0 h 2249806"/>
              <a:gd name="connsiteX3" fmla="*/ 1443990 w 1443990"/>
              <a:gd name="connsiteY3" fmla="*/ 240670 h 2249806"/>
              <a:gd name="connsiteX4" fmla="*/ 1443990 w 1443990"/>
              <a:gd name="connsiteY4" fmla="*/ 2009136 h 2249806"/>
              <a:gd name="connsiteX5" fmla="*/ 1203320 w 1443990"/>
              <a:gd name="connsiteY5" fmla="*/ 2249806 h 2249806"/>
              <a:gd name="connsiteX6" fmla="*/ 240670 w 1443990"/>
              <a:gd name="connsiteY6" fmla="*/ 2249806 h 2249806"/>
              <a:gd name="connsiteX7" fmla="*/ 0 w 1443990"/>
              <a:gd name="connsiteY7" fmla="*/ 2009136 h 2249806"/>
              <a:gd name="connsiteX8" fmla="*/ 0 w 1443990"/>
              <a:gd name="connsiteY8" fmla="*/ 24067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240670 w 1443990"/>
              <a:gd name="connsiteY7" fmla="*/ 0 h 2249806"/>
              <a:gd name="connsiteX8" fmla="*/ 1294760 w 1443990"/>
              <a:gd name="connsiteY8"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1294760 w 1443990"/>
              <a:gd name="connsiteY7"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0" fmla="*/ 1443990 w 1443990"/>
              <a:gd name="connsiteY0" fmla="*/ 0 h 2009136"/>
              <a:gd name="connsiteX1" fmla="*/ 1443990 w 1443990"/>
              <a:gd name="connsiteY1" fmla="*/ 1768466 h 2009136"/>
              <a:gd name="connsiteX2" fmla="*/ 1203320 w 1443990"/>
              <a:gd name="connsiteY2" fmla="*/ 2009136 h 2009136"/>
              <a:gd name="connsiteX3" fmla="*/ 240670 w 1443990"/>
              <a:gd name="connsiteY3" fmla="*/ 2009136 h 2009136"/>
              <a:gd name="connsiteX4" fmla="*/ 0 w 1443990"/>
              <a:gd name="connsiteY4" fmla="*/ 1768466 h 2009136"/>
              <a:gd name="connsiteX5" fmla="*/ 0 w 1443990"/>
              <a:gd name="connsiteY5" fmla="*/ 0 h 200913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443990" h="2009136">
                <a:moveTo>
                  <a:pt x="1443990" y="0"/>
                </a:moveTo>
                <a:lnTo>
                  <a:pt x="1443990" y="1768466"/>
                </a:lnTo>
                <a:cubicBezTo>
                  <a:pt x="1443990" y="1901384"/>
                  <a:pt x="1336238" y="2009136"/>
                  <a:pt x="1203320" y="2009136"/>
                </a:cubicBezTo>
                <a:lnTo>
                  <a:pt x="240670" y="2009136"/>
                </a:lnTo>
                <a:cubicBezTo>
                  <a:pt x="107752" y="2009136"/>
                  <a:pt x="0" y="1901384"/>
                  <a:pt x="0" y="1768466"/>
                </a:cubicBezTo>
                <a:lnTo>
                  <a:pt x="0" y="0"/>
                </a:lnTo>
              </a:path>
            </a:pathLst>
          </a:cu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sp macro="" textlink="">
        <xdr:nvSpPr>
          <xdr:cNvPr id="87" name="TextBox 86">
            <a:extLst>
              <a:ext uri="{FF2B5EF4-FFF2-40B4-BE49-F238E27FC236}">
                <a16:creationId xmlns:a16="http://schemas.microsoft.com/office/drawing/2014/main" id="{96D6FBE8-DBE5-6140-D12D-C0D99605DAF7}"/>
              </a:ext>
            </a:extLst>
          </xdr:cNvPr>
          <xdr:cNvSpPr txBox="1"/>
        </xdr:nvSpPr>
        <xdr:spPr>
          <a:xfrm>
            <a:off x="283528" y="825500"/>
            <a:ext cx="1189108" cy="269652"/>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88" name="TextBox 87">
            <a:hlinkClick xmlns:r="http://schemas.openxmlformats.org/officeDocument/2006/relationships" r:id="rId9"/>
            <a:extLst>
              <a:ext uri="{FF2B5EF4-FFF2-40B4-BE49-F238E27FC236}">
                <a16:creationId xmlns:a16="http://schemas.microsoft.com/office/drawing/2014/main" id="{D69C44A4-FEA1-8D0E-59A3-31B46949896A}"/>
              </a:ext>
            </a:extLst>
          </xdr:cNvPr>
          <xdr:cNvSpPr txBox="1"/>
        </xdr:nvSpPr>
        <xdr:spPr>
          <a:xfrm>
            <a:off x="356395" y="1327703"/>
            <a:ext cx="1032615" cy="20397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GRI content index</a:t>
            </a:r>
          </a:p>
        </xdr:txBody>
      </xdr:sp>
      <xdr:sp macro="" textlink="">
        <xdr:nvSpPr>
          <xdr:cNvPr id="89" name="TextBox 88">
            <a:hlinkClick xmlns:r="http://schemas.openxmlformats.org/officeDocument/2006/relationships" r:id="rId10"/>
            <a:extLst>
              <a:ext uri="{FF2B5EF4-FFF2-40B4-BE49-F238E27FC236}">
                <a16:creationId xmlns:a16="http://schemas.microsoft.com/office/drawing/2014/main" id="{F7D7E055-EF03-E1B7-6406-D13F194C6705}"/>
              </a:ext>
            </a:extLst>
          </xdr:cNvPr>
          <xdr:cNvSpPr txBox="1"/>
        </xdr:nvSpPr>
        <xdr:spPr>
          <a:xfrm>
            <a:off x="362109" y="1566923"/>
            <a:ext cx="1032615" cy="188878"/>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SERF index</a:t>
            </a:r>
          </a:p>
        </xdr:txBody>
      </xdr:sp>
      <xdr:sp macro="" textlink="">
        <xdr:nvSpPr>
          <xdr:cNvPr id="90" name="TextBox 89">
            <a:hlinkClick xmlns:r="http://schemas.openxmlformats.org/officeDocument/2006/relationships" r:id="rId11"/>
            <a:extLst>
              <a:ext uri="{FF2B5EF4-FFF2-40B4-BE49-F238E27FC236}">
                <a16:creationId xmlns:a16="http://schemas.microsoft.com/office/drawing/2014/main" id="{EB370C79-A8E5-8B1D-E110-2C24B6A976FB}"/>
              </a:ext>
            </a:extLst>
          </xdr:cNvPr>
          <xdr:cNvSpPr txBox="1"/>
        </xdr:nvSpPr>
        <xdr:spPr>
          <a:xfrm>
            <a:off x="362109" y="1792948"/>
            <a:ext cx="1032615" cy="20955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ICMM</a:t>
            </a:r>
          </a:p>
        </xdr:txBody>
      </xdr:sp>
      <xdr:sp macro="" textlink="">
        <xdr:nvSpPr>
          <xdr:cNvPr id="91" name="TextBox 90">
            <a:hlinkClick xmlns:r="http://schemas.openxmlformats.org/officeDocument/2006/relationships" r:id="rId12"/>
            <a:extLst>
              <a:ext uri="{FF2B5EF4-FFF2-40B4-BE49-F238E27FC236}">
                <a16:creationId xmlns:a16="http://schemas.microsoft.com/office/drawing/2014/main" id="{DBC742C2-0A5A-24C8-8400-F987AFB994C5}"/>
              </a:ext>
            </a:extLst>
          </xdr:cNvPr>
          <xdr:cNvSpPr txBox="1"/>
        </xdr:nvSpPr>
        <xdr:spPr>
          <a:xfrm>
            <a:off x="362403" y="2043455"/>
            <a:ext cx="1032615" cy="21526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WGC</a:t>
            </a: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6</xdr:col>
      <xdr:colOff>1</xdr:colOff>
      <xdr:row>34</xdr:row>
      <xdr:rowOff>34636</xdr:rowOff>
    </xdr:from>
    <xdr:to>
      <xdr:col>17</xdr:col>
      <xdr:colOff>2932</xdr:colOff>
      <xdr:row>35</xdr:row>
      <xdr:rowOff>0</xdr:rowOff>
    </xdr:to>
    <xdr:sp macro="" textlink="">
      <xdr:nvSpPr>
        <xdr:cNvPr id="2" name="Rectangle: Rounded Corners 32">
          <a:extLst>
            <a:ext uri="{FF2B5EF4-FFF2-40B4-BE49-F238E27FC236}">
              <a16:creationId xmlns:a16="http://schemas.microsoft.com/office/drawing/2014/main" id="{5A19DF6E-DF0D-43E4-BE3C-7DE3C2FA9419}"/>
            </a:ext>
          </a:extLst>
        </xdr:cNvPr>
        <xdr:cNvSpPr/>
      </xdr:nvSpPr>
      <xdr:spPr>
        <a:xfrm>
          <a:off x="9135342" y="16660091"/>
          <a:ext cx="4834704" cy="779318"/>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936221</xdr:colOff>
      <xdr:row>71</xdr:row>
      <xdr:rowOff>168334</xdr:rowOff>
    </xdr:from>
    <xdr:to>
      <xdr:col>5</xdr:col>
      <xdr:colOff>2476500</xdr:colOff>
      <xdr:row>72</xdr:row>
      <xdr:rowOff>164524</xdr:rowOff>
    </xdr:to>
    <xdr:sp macro="" textlink="">
      <xdr:nvSpPr>
        <xdr:cNvPr id="4" name="TextBox 3">
          <a:extLst>
            <a:ext uri="{FF2B5EF4-FFF2-40B4-BE49-F238E27FC236}">
              <a16:creationId xmlns:a16="http://schemas.microsoft.com/office/drawing/2014/main" id="{2432C3C1-96E5-4B68-8FD3-C82CE0FA78FB}"/>
            </a:ext>
          </a:extLst>
        </xdr:cNvPr>
        <xdr:cNvSpPr txBox="1"/>
      </xdr:nvSpPr>
      <xdr:spPr>
        <a:xfrm>
          <a:off x="3100994" y="68869561"/>
          <a:ext cx="4198620" cy="169372"/>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800" b="1" i="0" u="none" strike="noStrike">
              <a:solidFill>
                <a:schemeClr val="bg1"/>
              </a:solidFill>
              <a:effectLst/>
              <a:latin typeface="+mn-lt"/>
              <a:ea typeface="+mn-ea"/>
              <a:cs typeface="+mn-cs"/>
            </a:rPr>
            <a:t>ICMM’S POSITION STATEMENTS: MANDATORY ELEMENTS FOR PERFORMANCE EXPECTATIONS</a:t>
          </a:r>
        </a:p>
      </xdr:txBody>
    </xdr:sp>
    <xdr:clientData/>
  </xdr:twoCellAnchor>
  <xdr:twoCellAnchor>
    <xdr:from>
      <xdr:col>3</xdr:col>
      <xdr:colOff>69273</xdr:colOff>
      <xdr:row>81</xdr:row>
      <xdr:rowOff>28921</xdr:rowOff>
    </xdr:from>
    <xdr:to>
      <xdr:col>16</xdr:col>
      <xdr:colOff>134735</xdr:colOff>
      <xdr:row>83</xdr:row>
      <xdr:rowOff>17318</xdr:rowOff>
    </xdr:to>
    <xdr:sp macro="" textlink="">
      <xdr:nvSpPr>
        <xdr:cNvPr id="5" name="Rectangle: Rounded Corners 2">
          <a:extLst>
            <a:ext uri="{FF2B5EF4-FFF2-40B4-BE49-F238E27FC236}">
              <a16:creationId xmlns:a16="http://schemas.microsoft.com/office/drawing/2014/main" id="{4DAFC3D3-3DF8-4C99-8775-3E470FCB6722}"/>
            </a:ext>
          </a:extLst>
        </xdr:cNvPr>
        <xdr:cNvSpPr/>
      </xdr:nvSpPr>
      <xdr:spPr>
        <a:xfrm>
          <a:off x="3117273" y="76047080"/>
          <a:ext cx="9694371" cy="3278852"/>
        </a:xfrm>
        <a:prstGeom prst="roundRect">
          <a:avLst>
            <a:gd name="adj" fmla="val 10155"/>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95250</xdr:colOff>
      <xdr:row>100</xdr:row>
      <xdr:rowOff>30826</xdr:rowOff>
    </xdr:from>
    <xdr:to>
      <xdr:col>16</xdr:col>
      <xdr:colOff>130925</xdr:colOff>
      <xdr:row>102</xdr:row>
      <xdr:rowOff>181841</xdr:rowOff>
    </xdr:to>
    <xdr:sp macro="" textlink="">
      <xdr:nvSpPr>
        <xdr:cNvPr id="8" name="Rectangle: Rounded Corners 12">
          <a:extLst>
            <a:ext uri="{FF2B5EF4-FFF2-40B4-BE49-F238E27FC236}">
              <a16:creationId xmlns:a16="http://schemas.microsoft.com/office/drawing/2014/main" id="{DA63C11B-B44E-495F-AE03-A963CF3EAB1C}"/>
            </a:ext>
          </a:extLst>
        </xdr:cNvPr>
        <xdr:cNvSpPr/>
      </xdr:nvSpPr>
      <xdr:spPr>
        <a:xfrm>
          <a:off x="3143250" y="89444599"/>
          <a:ext cx="9664584" cy="1934787"/>
        </a:xfrm>
        <a:prstGeom prst="roundRect">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95250</xdr:colOff>
      <xdr:row>91</xdr:row>
      <xdr:rowOff>21299</xdr:rowOff>
    </xdr:from>
    <xdr:to>
      <xdr:col>16</xdr:col>
      <xdr:colOff>130925</xdr:colOff>
      <xdr:row>92</xdr:row>
      <xdr:rowOff>2727613</xdr:rowOff>
    </xdr:to>
    <xdr:sp macro="" textlink="">
      <xdr:nvSpPr>
        <xdr:cNvPr id="6" name="Rectangle: Rounded Corners 13">
          <a:extLst>
            <a:ext uri="{FF2B5EF4-FFF2-40B4-BE49-F238E27FC236}">
              <a16:creationId xmlns:a16="http://schemas.microsoft.com/office/drawing/2014/main" id="{9842BE20-4B1D-4E73-B166-A4740F0B6924}"/>
            </a:ext>
          </a:extLst>
        </xdr:cNvPr>
        <xdr:cNvSpPr/>
      </xdr:nvSpPr>
      <xdr:spPr>
        <a:xfrm>
          <a:off x="3143250" y="83451640"/>
          <a:ext cx="9664584" cy="2974746"/>
        </a:xfrm>
        <a:prstGeom prst="roundRect">
          <a:avLst>
            <a:gd name="adj" fmla="val 9071"/>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6</xdr:col>
      <xdr:colOff>1</xdr:colOff>
      <xdr:row>104</xdr:row>
      <xdr:rowOff>34636</xdr:rowOff>
    </xdr:from>
    <xdr:to>
      <xdr:col>17</xdr:col>
      <xdr:colOff>2932</xdr:colOff>
      <xdr:row>105</xdr:row>
      <xdr:rowOff>0</xdr:rowOff>
    </xdr:to>
    <xdr:sp macro="" textlink="">
      <xdr:nvSpPr>
        <xdr:cNvPr id="18" name="Rectangle: Rounded Corners 32">
          <a:extLst>
            <a:ext uri="{FF2B5EF4-FFF2-40B4-BE49-F238E27FC236}">
              <a16:creationId xmlns:a16="http://schemas.microsoft.com/office/drawing/2014/main" id="{0F02117C-6740-4D7A-BB32-2AB8832B2BCD}"/>
            </a:ext>
          </a:extLst>
        </xdr:cNvPr>
        <xdr:cNvSpPr/>
      </xdr:nvSpPr>
      <xdr:spPr>
        <a:xfrm>
          <a:off x="9135342" y="16426295"/>
          <a:ext cx="5224363" cy="779319"/>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936221</xdr:colOff>
      <xdr:row>137</xdr:row>
      <xdr:rowOff>168334</xdr:rowOff>
    </xdr:from>
    <xdr:to>
      <xdr:col>5</xdr:col>
      <xdr:colOff>2476500</xdr:colOff>
      <xdr:row>138</xdr:row>
      <xdr:rowOff>164524</xdr:rowOff>
    </xdr:to>
    <xdr:sp macro="" textlink="">
      <xdr:nvSpPr>
        <xdr:cNvPr id="19" name="TextBox 18">
          <a:extLst>
            <a:ext uri="{FF2B5EF4-FFF2-40B4-BE49-F238E27FC236}">
              <a16:creationId xmlns:a16="http://schemas.microsoft.com/office/drawing/2014/main" id="{09091287-0945-4996-94EB-15A8A3AFB8DE}"/>
            </a:ext>
          </a:extLst>
        </xdr:cNvPr>
        <xdr:cNvSpPr txBox="1"/>
      </xdr:nvSpPr>
      <xdr:spPr>
        <a:xfrm>
          <a:off x="3097184" y="63193008"/>
          <a:ext cx="4202430" cy="16937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800" b="1" i="0" u="none" strike="noStrike">
              <a:solidFill>
                <a:schemeClr val="bg1"/>
              </a:solidFill>
              <a:effectLst/>
              <a:latin typeface="+mn-lt"/>
              <a:ea typeface="+mn-ea"/>
              <a:cs typeface="+mn-cs"/>
            </a:rPr>
            <a:t>ICMM’S POSITION STATEMENTS: MANDATORY ELEMENTS FOR PERFORMANCE EXPECTATIONS</a:t>
          </a:r>
        </a:p>
      </xdr:txBody>
    </xdr:sp>
    <xdr:clientData/>
  </xdr:twoCellAnchor>
  <xdr:twoCellAnchor>
    <xdr:from>
      <xdr:col>3</xdr:col>
      <xdr:colOff>91440</xdr:colOff>
      <xdr:row>142</xdr:row>
      <xdr:rowOff>28921</xdr:rowOff>
    </xdr:from>
    <xdr:to>
      <xdr:col>16</xdr:col>
      <xdr:colOff>134735</xdr:colOff>
      <xdr:row>143</xdr:row>
      <xdr:rowOff>476250</xdr:rowOff>
    </xdr:to>
    <xdr:sp macro="" textlink="">
      <xdr:nvSpPr>
        <xdr:cNvPr id="20" name="Rectangle: Rounded Corners 19">
          <a:extLst>
            <a:ext uri="{FF2B5EF4-FFF2-40B4-BE49-F238E27FC236}">
              <a16:creationId xmlns:a16="http://schemas.microsoft.com/office/drawing/2014/main" id="{6A8A3A0A-E1DC-442F-940A-6E621384C900}"/>
            </a:ext>
          </a:extLst>
        </xdr:cNvPr>
        <xdr:cNvSpPr/>
      </xdr:nvSpPr>
      <xdr:spPr>
        <a:xfrm>
          <a:off x="3234690" y="97036716"/>
          <a:ext cx="9931977" cy="715761"/>
        </a:xfrm>
        <a:prstGeom prst="roundRect">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95250</xdr:colOff>
      <xdr:row>160</xdr:row>
      <xdr:rowOff>21301</xdr:rowOff>
    </xdr:from>
    <xdr:to>
      <xdr:col>16</xdr:col>
      <xdr:colOff>130925</xdr:colOff>
      <xdr:row>162</xdr:row>
      <xdr:rowOff>458932</xdr:rowOff>
    </xdr:to>
    <xdr:sp macro="" textlink="">
      <xdr:nvSpPr>
        <xdr:cNvPr id="10" name="Rectangle: Rounded Corners 20">
          <a:extLst>
            <a:ext uri="{FF2B5EF4-FFF2-40B4-BE49-F238E27FC236}">
              <a16:creationId xmlns:a16="http://schemas.microsoft.com/office/drawing/2014/main" id="{D0D1A584-1EA6-4F69-AE3E-D55D451BA09C}"/>
            </a:ext>
          </a:extLst>
        </xdr:cNvPr>
        <xdr:cNvSpPr/>
      </xdr:nvSpPr>
      <xdr:spPr>
        <a:xfrm>
          <a:off x="3143250" y="159772869"/>
          <a:ext cx="9664584" cy="4611313"/>
        </a:xfrm>
        <a:prstGeom prst="roundRect">
          <a:avLst>
            <a:gd name="adj" fmla="val 6480"/>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91440</xdr:colOff>
      <xdr:row>149</xdr:row>
      <xdr:rowOff>17489</xdr:rowOff>
    </xdr:from>
    <xdr:to>
      <xdr:col>16</xdr:col>
      <xdr:colOff>134735</xdr:colOff>
      <xdr:row>150</xdr:row>
      <xdr:rowOff>796636</xdr:rowOff>
    </xdr:to>
    <xdr:sp macro="" textlink="">
      <xdr:nvSpPr>
        <xdr:cNvPr id="9" name="Rectangle: Rounded Corners 21">
          <a:extLst>
            <a:ext uri="{FF2B5EF4-FFF2-40B4-BE49-F238E27FC236}">
              <a16:creationId xmlns:a16="http://schemas.microsoft.com/office/drawing/2014/main" id="{0E6483F4-8388-4E60-AEF0-D91045E1D89A}"/>
            </a:ext>
          </a:extLst>
        </xdr:cNvPr>
        <xdr:cNvSpPr/>
      </xdr:nvSpPr>
      <xdr:spPr>
        <a:xfrm>
          <a:off x="3139440" y="153491216"/>
          <a:ext cx="9672204" cy="1047579"/>
        </a:xfrm>
        <a:prstGeom prst="roundRect">
          <a:avLst>
            <a:gd name="adj" fmla="val 18639"/>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91440</xdr:colOff>
      <xdr:row>184</xdr:row>
      <xdr:rowOff>25111</xdr:rowOff>
    </xdr:from>
    <xdr:to>
      <xdr:col>16</xdr:col>
      <xdr:colOff>134735</xdr:colOff>
      <xdr:row>187</xdr:row>
      <xdr:rowOff>51954</xdr:rowOff>
    </xdr:to>
    <xdr:sp macro="" textlink="">
      <xdr:nvSpPr>
        <xdr:cNvPr id="12" name="Rectangle: Rounded Corners 22">
          <a:extLst>
            <a:ext uri="{FF2B5EF4-FFF2-40B4-BE49-F238E27FC236}">
              <a16:creationId xmlns:a16="http://schemas.microsoft.com/office/drawing/2014/main" id="{2FCB53DD-D050-4A8D-ADBB-BB5F081CD2CC}"/>
            </a:ext>
          </a:extLst>
        </xdr:cNvPr>
        <xdr:cNvSpPr/>
      </xdr:nvSpPr>
      <xdr:spPr>
        <a:xfrm>
          <a:off x="3139440" y="170868975"/>
          <a:ext cx="9672204" cy="2685184"/>
        </a:xfrm>
        <a:prstGeom prst="roundRect">
          <a:avLst>
            <a:gd name="adj" fmla="val 9126"/>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95250</xdr:colOff>
      <xdr:row>170</xdr:row>
      <xdr:rowOff>21298</xdr:rowOff>
    </xdr:from>
    <xdr:to>
      <xdr:col>16</xdr:col>
      <xdr:colOff>130925</xdr:colOff>
      <xdr:row>171</xdr:row>
      <xdr:rowOff>1368135</xdr:rowOff>
    </xdr:to>
    <xdr:sp macro="" textlink="">
      <xdr:nvSpPr>
        <xdr:cNvPr id="11" name="Rectangle: Rounded Corners 23">
          <a:extLst>
            <a:ext uri="{FF2B5EF4-FFF2-40B4-BE49-F238E27FC236}">
              <a16:creationId xmlns:a16="http://schemas.microsoft.com/office/drawing/2014/main" id="{1FE1FF0C-813C-4BA9-B49E-9E1CC7C1CA4A}"/>
            </a:ext>
          </a:extLst>
        </xdr:cNvPr>
        <xdr:cNvSpPr/>
      </xdr:nvSpPr>
      <xdr:spPr>
        <a:xfrm>
          <a:off x="3143250" y="166145957"/>
          <a:ext cx="9664584" cy="1615269"/>
        </a:xfrm>
        <a:prstGeom prst="roundRect">
          <a:avLst>
            <a:gd name="adj" fmla="val 18639"/>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95250</xdr:colOff>
      <xdr:row>193</xdr:row>
      <xdr:rowOff>21301</xdr:rowOff>
    </xdr:from>
    <xdr:to>
      <xdr:col>16</xdr:col>
      <xdr:colOff>130925</xdr:colOff>
      <xdr:row>195</xdr:row>
      <xdr:rowOff>60614</xdr:rowOff>
    </xdr:to>
    <xdr:sp macro="" textlink="">
      <xdr:nvSpPr>
        <xdr:cNvPr id="15" name="Rectangle: Rounded Corners 24">
          <a:extLst>
            <a:ext uri="{FF2B5EF4-FFF2-40B4-BE49-F238E27FC236}">
              <a16:creationId xmlns:a16="http://schemas.microsoft.com/office/drawing/2014/main" id="{8D9489B8-20DF-42FE-9418-3C7BC5757E85}"/>
            </a:ext>
          </a:extLst>
        </xdr:cNvPr>
        <xdr:cNvSpPr/>
      </xdr:nvSpPr>
      <xdr:spPr>
        <a:xfrm>
          <a:off x="3143250" y="174822369"/>
          <a:ext cx="9664584" cy="1390131"/>
        </a:xfrm>
        <a:prstGeom prst="roundRect">
          <a:avLst>
            <a:gd name="adj" fmla="val 25950"/>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6</xdr:col>
      <xdr:colOff>1</xdr:colOff>
      <xdr:row>197</xdr:row>
      <xdr:rowOff>34636</xdr:rowOff>
    </xdr:from>
    <xdr:to>
      <xdr:col>17</xdr:col>
      <xdr:colOff>2932</xdr:colOff>
      <xdr:row>198</xdr:row>
      <xdr:rowOff>0</xdr:rowOff>
    </xdr:to>
    <xdr:sp macro="" textlink="">
      <xdr:nvSpPr>
        <xdr:cNvPr id="26" name="Rectangle: Rounded Corners 32">
          <a:extLst>
            <a:ext uri="{FF2B5EF4-FFF2-40B4-BE49-F238E27FC236}">
              <a16:creationId xmlns:a16="http://schemas.microsoft.com/office/drawing/2014/main" id="{965FE8CF-C596-484F-9175-6EF173495C8C}"/>
            </a:ext>
          </a:extLst>
        </xdr:cNvPr>
        <xdr:cNvSpPr/>
      </xdr:nvSpPr>
      <xdr:spPr>
        <a:xfrm>
          <a:off x="9134476" y="81149536"/>
          <a:ext cx="5232156" cy="774989"/>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936221</xdr:colOff>
      <xdr:row>203</xdr:row>
      <xdr:rowOff>168334</xdr:rowOff>
    </xdr:from>
    <xdr:to>
      <xdr:col>5</xdr:col>
      <xdr:colOff>2476500</xdr:colOff>
      <xdr:row>204</xdr:row>
      <xdr:rowOff>164524</xdr:rowOff>
    </xdr:to>
    <xdr:sp macro="" textlink="">
      <xdr:nvSpPr>
        <xdr:cNvPr id="27" name="TextBox 26">
          <a:extLst>
            <a:ext uri="{FF2B5EF4-FFF2-40B4-BE49-F238E27FC236}">
              <a16:creationId xmlns:a16="http://schemas.microsoft.com/office/drawing/2014/main" id="{E3393F77-9621-4CBE-B2DC-8419F432587A}"/>
            </a:ext>
          </a:extLst>
        </xdr:cNvPr>
        <xdr:cNvSpPr txBox="1"/>
      </xdr:nvSpPr>
      <xdr:spPr>
        <a:xfrm>
          <a:off x="3094586" y="125044894"/>
          <a:ext cx="4201564" cy="16764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800" b="1" i="0" u="none" strike="noStrike">
              <a:solidFill>
                <a:schemeClr val="bg1"/>
              </a:solidFill>
              <a:effectLst/>
              <a:latin typeface="+mn-lt"/>
              <a:ea typeface="+mn-ea"/>
              <a:cs typeface="+mn-cs"/>
            </a:rPr>
            <a:t>ICMM’S POSITION STATEMENTS: MANDATORY ELEMENTS FOR PERFORMANCE EXPECTATIONS</a:t>
          </a:r>
        </a:p>
      </xdr:txBody>
    </xdr:sp>
    <xdr:clientData/>
  </xdr:twoCellAnchor>
  <xdr:twoCellAnchor>
    <xdr:from>
      <xdr:col>3</xdr:col>
      <xdr:colOff>95250</xdr:colOff>
      <xdr:row>210</xdr:row>
      <xdr:rowOff>21299</xdr:rowOff>
    </xdr:from>
    <xdr:to>
      <xdr:col>16</xdr:col>
      <xdr:colOff>130925</xdr:colOff>
      <xdr:row>211</xdr:row>
      <xdr:rowOff>4061113</xdr:rowOff>
    </xdr:to>
    <xdr:sp macro="" textlink="">
      <xdr:nvSpPr>
        <xdr:cNvPr id="16" name="Rectangle: Rounded Corners 27">
          <a:extLst>
            <a:ext uri="{FF2B5EF4-FFF2-40B4-BE49-F238E27FC236}">
              <a16:creationId xmlns:a16="http://schemas.microsoft.com/office/drawing/2014/main" id="{C9EBD881-C36D-4AA6-A3BC-48C43B6E0F00}"/>
            </a:ext>
          </a:extLst>
        </xdr:cNvPr>
        <xdr:cNvSpPr/>
      </xdr:nvSpPr>
      <xdr:spPr>
        <a:xfrm>
          <a:off x="3143250" y="188607640"/>
          <a:ext cx="9664584" cy="4308246"/>
        </a:xfrm>
        <a:prstGeom prst="roundRect">
          <a:avLst>
            <a:gd name="adj" fmla="val 7946"/>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6</xdr:col>
      <xdr:colOff>1</xdr:colOff>
      <xdr:row>213</xdr:row>
      <xdr:rowOff>34636</xdr:rowOff>
    </xdr:from>
    <xdr:to>
      <xdr:col>17</xdr:col>
      <xdr:colOff>2932</xdr:colOff>
      <xdr:row>214</xdr:row>
      <xdr:rowOff>0</xdr:rowOff>
    </xdr:to>
    <xdr:sp macro="" textlink="">
      <xdr:nvSpPr>
        <xdr:cNvPr id="29" name="Rectangle: Rounded Corners 32">
          <a:extLst>
            <a:ext uri="{FF2B5EF4-FFF2-40B4-BE49-F238E27FC236}">
              <a16:creationId xmlns:a16="http://schemas.microsoft.com/office/drawing/2014/main" id="{A3791052-C58D-4407-9693-19703302379E}"/>
            </a:ext>
          </a:extLst>
        </xdr:cNvPr>
        <xdr:cNvSpPr/>
      </xdr:nvSpPr>
      <xdr:spPr>
        <a:xfrm>
          <a:off x="9134476" y="81149536"/>
          <a:ext cx="5232156" cy="774989"/>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936221</xdr:colOff>
      <xdr:row>229</xdr:row>
      <xdr:rowOff>168334</xdr:rowOff>
    </xdr:from>
    <xdr:to>
      <xdr:col>5</xdr:col>
      <xdr:colOff>2476500</xdr:colOff>
      <xdr:row>230</xdr:row>
      <xdr:rowOff>164524</xdr:rowOff>
    </xdr:to>
    <xdr:sp macro="" textlink="">
      <xdr:nvSpPr>
        <xdr:cNvPr id="30" name="TextBox 29">
          <a:extLst>
            <a:ext uri="{FF2B5EF4-FFF2-40B4-BE49-F238E27FC236}">
              <a16:creationId xmlns:a16="http://schemas.microsoft.com/office/drawing/2014/main" id="{9F42ACCA-8B07-4398-9F3F-4FF60F6E445B}"/>
            </a:ext>
          </a:extLst>
        </xdr:cNvPr>
        <xdr:cNvSpPr txBox="1"/>
      </xdr:nvSpPr>
      <xdr:spPr>
        <a:xfrm>
          <a:off x="3094586" y="159906394"/>
          <a:ext cx="4201564" cy="26289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800" b="1" i="0" u="none" strike="noStrike">
              <a:solidFill>
                <a:schemeClr val="bg1"/>
              </a:solidFill>
              <a:effectLst/>
              <a:latin typeface="+mn-lt"/>
              <a:ea typeface="+mn-ea"/>
              <a:cs typeface="+mn-cs"/>
            </a:rPr>
            <a:t>ICMM’S POSITION STATEMENTS: MANDATORY ELEMENTS FOR PERFORMANCE EXPECTATIONS</a:t>
          </a:r>
        </a:p>
      </xdr:txBody>
    </xdr:sp>
    <xdr:clientData/>
  </xdr:twoCellAnchor>
  <xdr:twoCellAnchor>
    <xdr:from>
      <xdr:col>3</xdr:col>
      <xdr:colOff>91440</xdr:colOff>
      <xdr:row>234</xdr:row>
      <xdr:rowOff>17489</xdr:rowOff>
    </xdr:from>
    <xdr:to>
      <xdr:col>16</xdr:col>
      <xdr:colOff>134735</xdr:colOff>
      <xdr:row>235</xdr:row>
      <xdr:rowOff>640773</xdr:rowOff>
    </xdr:to>
    <xdr:sp macro="" textlink="">
      <xdr:nvSpPr>
        <xdr:cNvPr id="17" name="Rectangle: Rounded Corners 30">
          <a:extLst>
            <a:ext uri="{FF2B5EF4-FFF2-40B4-BE49-F238E27FC236}">
              <a16:creationId xmlns:a16="http://schemas.microsoft.com/office/drawing/2014/main" id="{13F32AB3-0D5E-4713-A903-9C09336DAD49}"/>
            </a:ext>
          </a:extLst>
        </xdr:cNvPr>
        <xdr:cNvSpPr/>
      </xdr:nvSpPr>
      <xdr:spPr>
        <a:xfrm>
          <a:off x="3139440" y="215853989"/>
          <a:ext cx="9672204" cy="891716"/>
        </a:xfrm>
        <a:prstGeom prst="roundRect">
          <a:avLst>
            <a:gd name="adj" fmla="val 7946"/>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6</xdr:col>
      <xdr:colOff>1</xdr:colOff>
      <xdr:row>248</xdr:row>
      <xdr:rowOff>34636</xdr:rowOff>
    </xdr:from>
    <xdr:to>
      <xdr:col>17</xdr:col>
      <xdr:colOff>2932</xdr:colOff>
      <xdr:row>249</xdr:row>
      <xdr:rowOff>0</xdr:rowOff>
    </xdr:to>
    <xdr:sp macro="" textlink="">
      <xdr:nvSpPr>
        <xdr:cNvPr id="32" name="Rectangle: Rounded Corners 32">
          <a:extLst>
            <a:ext uri="{FF2B5EF4-FFF2-40B4-BE49-F238E27FC236}">
              <a16:creationId xmlns:a16="http://schemas.microsoft.com/office/drawing/2014/main" id="{AC13F712-AFE4-4E9F-ABA8-6788A9BFADA4}"/>
            </a:ext>
          </a:extLst>
        </xdr:cNvPr>
        <xdr:cNvSpPr/>
      </xdr:nvSpPr>
      <xdr:spPr>
        <a:xfrm>
          <a:off x="9134476" y="165474361"/>
          <a:ext cx="5232156" cy="774989"/>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91440</xdr:colOff>
      <xdr:row>240</xdr:row>
      <xdr:rowOff>17491</xdr:rowOff>
    </xdr:from>
    <xdr:to>
      <xdr:col>16</xdr:col>
      <xdr:colOff>134735</xdr:colOff>
      <xdr:row>241</xdr:row>
      <xdr:rowOff>1160320</xdr:rowOff>
    </xdr:to>
    <xdr:sp macro="" textlink="">
      <xdr:nvSpPr>
        <xdr:cNvPr id="39" name="Rectangle: Rounded Corners 32">
          <a:extLst>
            <a:ext uri="{FF2B5EF4-FFF2-40B4-BE49-F238E27FC236}">
              <a16:creationId xmlns:a16="http://schemas.microsoft.com/office/drawing/2014/main" id="{192DBAAA-4EA8-441B-A15F-37E3E1A049C8}"/>
            </a:ext>
          </a:extLst>
        </xdr:cNvPr>
        <xdr:cNvSpPr/>
      </xdr:nvSpPr>
      <xdr:spPr>
        <a:xfrm>
          <a:off x="3139440" y="218295855"/>
          <a:ext cx="9672204" cy="1411260"/>
        </a:xfrm>
        <a:prstGeom prst="roundRect">
          <a:avLst>
            <a:gd name="adj" fmla="val 7946"/>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91440</xdr:colOff>
      <xdr:row>245</xdr:row>
      <xdr:rowOff>17489</xdr:rowOff>
    </xdr:from>
    <xdr:to>
      <xdr:col>16</xdr:col>
      <xdr:colOff>134735</xdr:colOff>
      <xdr:row>246</xdr:row>
      <xdr:rowOff>4410075</xdr:rowOff>
    </xdr:to>
    <xdr:sp macro="" textlink="">
      <xdr:nvSpPr>
        <xdr:cNvPr id="70" name="Rectangle: Rounded Corners 33">
          <a:extLst>
            <a:ext uri="{FF2B5EF4-FFF2-40B4-BE49-F238E27FC236}">
              <a16:creationId xmlns:a16="http://schemas.microsoft.com/office/drawing/2014/main" id="{1492C9BC-0285-4ECB-962F-92CB294AA92A}"/>
            </a:ext>
          </a:extLst>
        </xdr:cNvPr>
        <xdr:cNvSpPr/>
      </xdr:nvSpPr>
      <xdr:spPr>
        <a:xfrm>
          <a:off x="3139440" y="222854864"/>
          <a:ext cx="9673070" cy="4659286"/>
        </a:xfrm>
        <a:prstGeom prst="roundRect">
          <a:avLst>
            <a:gd name="adj" fmla="val 7946"/>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95250</xdr:colOff>
      <xdr:row>270</xdr:row>
      <xdr:rowOff>21301</xdr:rowOff>
    </xdr:from>
    <xdr:to>
      <xdr:col>16</xdr:col>
      <xdr:colOff>130925</xdr:colOff>
      <xdr:row>272</xdr:row>
      <xdr:rowOff>0</xdr:rowOff>
    </xdr:to>
    <xdr:sp macro="" textlink="">
      <xdr:nvSpPr>
        <xdr:cNvPr id="35" name="Rectangle: Rounded Corners 34">
          <a:extLst>
            <a:ext uri="{FF2B5EF4-FFF2-40B4-BE49-F238E27FC236}">
              <a16:creationId xmlns:a16="http://schemas.microsoft.com/office/drawing/2014/main" id="{5AE6BEAE-6D01-4CEE-958C-E9698E14D8AE}"/>
            </a:ext>
          </a:extLst>
        </xdr:cNvPr>
        <xdr:cNvSpPr/>
      </xdr:nvSpPr>
      <xdr:spPr>
        <a:xfrm>
          <a:off x="3234690" y="135939241"/>
          <a:ext cx="9939770" cy="3963959"/>
        </a:xfrm>
        <a:prstGeom prst="roundRect">
          <a:avLst>
            <a:gd name="adj" fmla="val 6480"/>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91440</xdr:colOff>
      <xdr:row>276</xdr:row>
      <xdr:rowOff>17490</xdr:rowOff>
    </xdr:from>
    <xdr:to>
      <xdr:col>16</xdr:col>
      <xdr:colOff>134735</xdr:colOff>
      <xdr:row>277</xdr:row>
      <xdr:rowOff>545523</xdr:rowOff>
    </xdr:to>
    <xdr:sp macro="" textlink="">
      <xdr:nvSpPr>
        <xdr:cNvPr id="61" name="Rectangle: Rounded Corners 35">
          <a:extLst>
            <a:ext uri="{FF2B5EF4-FFF2-40B4-BE49-F238E27FC236}">
              <a16:creationId xmlns:a16="http://schemas.microsoft.com/office/drawing/2014/main" id="{298D7329-E54C-46FD-8526-7791B9033570}"/>
            </a:ext>
          </a:extLst>
        </xdr:cNvPr>
        <xdr:cNvSpPr/>
      </xdr:nvSpPr>
      <xdr:spPr>
        <a:xfrm>
          <a:off x="3139440" y="239155604"/>
          <a:ext cx="9672204" cy="796464"/>
        </a:xfrm>
        <a:prstGeom prst="roundRect">
          <a:avLst>
            <a:gd name="adj" fmla="val 18639"/>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936221</xdr:colOff>
      <xdr:row>260</xdr:row>
      <xdr:rowOff>168334</xdr:rowOff>
    </xdr:from>
    <xdr:to>
      <xdr:col>5</xdr:col>
      <xdr:colOff>2476500</xdr:colOff>
      <xdr:row>261</xdr:row>
      <xdr:rowOff>164524</xdr:rowOff>
    </xdr:to>
    <xdr:sp macro="" textlink="">
      <xdr:nvSpPr>
        <xdr:cNvPr id="37" name="TextBox 36">
          <a:extLst>
            <a:ext uri="{FF2B5EF4-FFF2-40B4-BE49-F238E27FC236}">
              <a16:creationId xmlns:a16="http://schemas.microsoft.com/office/drawing/2014/main" id="{75083D75-7428-47DA-B86F-45195726D6A2}"/>
            </a:ext>
          </a:extLst>
        </xdr:cNvPr>
        <xdr:cNvSpPr txBox="1"/>
      </xdr:nvSpPr>
      <xdr:spPr>
        <a:xfrm>
          <a:off x="3094586" y="125044894"/>
          <a:ext cx="4201564" cy="16764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ZA" sz="800" b="1" i="0" u="none" strike="noStrike">
              <a:solidFill>
                <a:schemeClr val="bg1"/>
              </a:solidFill>
              <a:effectLst/>
              <a:latin typeface="+mn-lt"/>
              <a:ea typeface="+mn-ea"/>
              <a:cs typeface="+mn-cs"/>
            </a:rPr>
            <a:t>ICMM’S POSITION STATEMENTS: MANDATORY ELEMENTS FOR PERFORMANCE EXPECTATIONS</a:t>
          </a:r>
        </a:p>
      </xdr:txBody>
    </xdr:sp>
    <xdr:clientData/>
  </xdr:twoCellAnchor>
  <xdr:twoCellAnchor>
    <xdr:from>
      <xdr:col>1</xdr:col>
      <xdr:colOff>0</xdr:colOff>
      <xdr:row>1</xdr:row>
      <xdr:rowOff>0</xdr:rowOff>
    </xdr:from>
    <xdr:to>
      <xdr:col>5</xdr:col>
      <xdr:colOff>1301554</xdr:colOff>
      <xdr:row>2</xdr:row>
      <xdr:rowOff>73660</xdr:rowOff>
    </xdr:to>
    <xdr:grpSp>
      <xdr:nvGrpSpPr>
        <xdr:cNvPr id="51" name="Group 50">
          <a:extLst>
            <a:ext uri="{FF2B5EF4-FFF2-40B4-BE49-F238E27FC236}">
              <a16:creationId xmlns:a16="http://schemas.microsoft.com/office/drawing/2014/main" id="{472C09F1-F493-4408-A9E8-FF358CB3B948}"/>
            </a:ext>
          </a:extLst>
        </xdr:cNvPr>
        <xdr:cNvGrpSpPr/>
      </xdr:nvGrpSpPr>
      <xdr:grpSpPr>
        <a:xfrm>
          <a:off x="1009650" y="142875"/>
          <a:ext cx="4997254" cy="349885"/>
          <a:chOff x="276225" y="125730"/>
          <a:chExt cx="5084884" cy="357505"/>
        </a:xfrm>
      </xdr:grpSpPr>
      <xdr:grpSp>
        <xdr:nvGrpSpPr>
          <xdr:cNvPr id="52" name="Group 51">
            <a:hlinkClick xmlns:r="http://schemas.openxmlformats.org/officeDocument/2006/relationships" r:id="rId1"/>
            <a:extLst>
              <a:ext uri="{FF2B5EF4-FFF2-40B4-BE49-F238E27FC236}">
                <a16:creationId xmlns:a16="http://schemas.microsoft.com/office/drawing/2014/main" id="{CCF1DBDC-5732-2432-0575-564DDCCD7D03}"/>
              </a:ext>
            </a:extLst>
          </xdr:cNvPr>
          <xdr:cNvGrpSpPr/>
        </xdr:nvGrpSpPr>
        <xdr:grpSpPr>
          <a:xfrm>
            <a:off x="330582" y="132378"/>
            <a:ext cx="286436" cy="289039"/>
            <a:chOff x="795232" y="4916382"/>
            <a:chExt cx="433668" cy="440266"/>
          </a:xfrm>
        </xdr:grpSpPr>
        <xdr:pic>
          <xdr:nvPicPr>
            <xdr:cNvPr id="59" name="Graphic 58" descr="Home outline">
              <a:extLst>
                <a:ext uri="{FF2B5EF4-FFF2-40B4-BE49-F238E27FC236}">
                  <a16:creationId xmlns:a16="http://schemas.microsoft.com/office/drawing/2014/main" id="{376D05E7-CD7B-0C5A-860B-BDC07D530DE5}"/>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60" name="Oval 59">
              <a:extLst>
                <a:ext uri="{FF2B5EF4-FFF2-40B4-BE49-F238E27FC236}">
                  <a16:creationId xmlns:a16="http://schemas.microsoft.com/office/drawing/2014/main" id="{03A70064-0239-4D52-83F6-BCF60D121344}"/>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53" name="Flowchart: Terminator 52">
            <a:hlinkClick xmlns:r="http://schemas.openxmlformats.org/officeDocument/2006/relationships" r:id="rId4"/>
            <a:extLst>
              <a:ext uri="{FF2B5EF4-FFF2-40B4-BE49-F238E27FC236}">
                <a16:creationId xmlns:a16="http://schemas.microsoft.com/office/drawing/2014/main" id="{BBC8C32A-1313-6846-CC6D-A8DDA30A407E}"/>
              </a:ext>
            </a:extLst>
          </xdr:cNvPr>
          <xdr:cNvSpPr/>
        </xdr:nvSpPr>
        <xdr:spPr>
          <a:xfrm>
            <a:off x="715165" y="168518"/>
            <a:ext cx="852711" cy="262406"/>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54" name="Flowchart: Terminator 53">
            <a:hlinkClick xmlns:r="http://schemas.openxmlformats.org/officeDocument/2006/relationships" r:id="rId5"/>
            <a:extLst>
              <a:ext uri="{FF2B5EF4-FFF2-40B4-BE49-F238E27FC236}">
                <a16:creationId xmlns:a16="http://schemas.microsoft.com/office/drawing/2014/main" id="{A53E5898-44A3-10C7-65EF-97DBB6D54E63}"/>
              </a:ext>
            </a:extLst>
          </xdr:cNvPr>
          <xdr:cNvSpPr/>
        </xdr:nvSpPr>
        <xdr:spPr>
          <a:xfrm>
            <a:off x="1606017" y="183735"/>
            <a:ext cx="886998" cy="2605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endParaRPr lang="en-ZA" sz="1100" kern="1200"/>
          </a:p>
        </xdr:txBody>
      </xdr:sp>
      <xdr:sp macro="" textlink="">
        <xdr:nvSpPr>
          <xdr:cNvPr id="55" name="Flowchart: Terminator 54">
            <a:hlinkClick xmlns:r="http://schemas.openxmlformats.org/officeDocument/2006/relationships" r:id="rId6"/>
            <a:extLst>
              <a:ext uri="{FF2B5EF4-FFF2-40B4-BE49-F238E27FC236}">
                <a16:creationId xmlns:a16="http://schemas.microsoft.com/office/drawing/2014/main" id="{0510FE90-246E-5A68-6EB1-C9963ED5277C}"/>
              </a:ext>
            </a:extLst>
          </xdr:cNvPr>
          <xdr:cNvSpPr/>
        </xdr:nvSpPr>
        <xdr:spPr>
          <a:xfrm>
            <a:off x="2515928" y="179938"/>
            <a:ext cx="902236" cy="25098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56" name="Flowchart: Terminator 55">
            <a:hlinkClick xmlns:r="http://schemas.openxmlformats.org/officeDocument/2006/relationships" r:id="rId7"/>
            <a:extLst>
              <a:ext uri="{FF2B5EF4-FFF2-40B4-BE49-F238E27FC236}">
                <a16:creationId xmlns:a16="http://schemas.microsoft.com/office/drawing/2014/main" id="{36125263-912F-BEE9-1C60-21F54528DC67}"/>
              </a:ext>
            </a:extLst>
          </xdr:cNvPr>
          <xdr:cNvSpPr/>
        </xdr:nvSpPr>
        <xdr:spPr>
          <a:xfrm>
            <a:off x="3446782" y="184702"/>
            <a:ext cx="871771" cy="24527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57" name="Flowchart: Terminator 56">
            <a:hlinkClick xmlns:r="http://schemas.openxmlformats.org/officeDocument/2006/relationships" r:id="rId8"/>
            <a:extLst>
              <a:ext uri="{FF2B5EF4-FFF2-40B4-BE49-F238E27FC236}">
                <a16:creationId xmlns:a16="http://schemas.microsoft.com/office/drawing/2014/main" id="{1C5A6FDE-CC6D-3D23-CCE0-FA590570B3CF}"/>
              </a:ext>
            </a:extLst>
          </xdr:cNvPr>
          <xdr:cNvSpPr/>
        </xdr:nvSpPr>
        <xdr:spPr>
          <a:xfrm>
            <a:off x="4381464" y="179945"/>
            <a:ext cx="895606" cy="25099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58" name="Rectangle: Rounded Corners 57">
            <a:extLst>
              <a:ext uri="{FF2B5EF4-FFF2-40B4-BE49-F238E27FC236}">
                <a16:creationId xmlns:a16="http://schemas.microsoft.com/office/drawing/2014/main" id="{0C650C7F-C840-0B6F-8A1A-E8CAA650B43C}"/>
              </a:ext>
            </a:extLst>
          </xdr:cNvPr>
          <xdr:cNvSpPr/>
        </xdr:nvSpPr>
        <xdr:spPr>
          <a:xfrm>
            <a:off x="276225" y="125730"/>
            <a:ext cx="5084884" cy="35750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3</xdr:row>
      <xdr:rowOff>0</xdr:rowOff>
    </xdr:from>
    <xdr:to>
      <xdr:col>2</xdr:col>
      <xdr:colOff>60395</xdr:colOff>
      <xdr:row>9</xdr:row>
      <xdr:rowOff>266407</xdr:rowOff>
    </xdr:to>
    <xdr:grpSp>
      <xdr:nvGrpSpPr>
        <xdr:cNvPr id="62" name="Group 61">
          <a:extLst>
            <a:ext uri="{FF2B5EF4-FFF2-40B4-BE49-F238E27FC236}">
              <a16:creationId xmlns:a16="http://schemas.microsoft.com/office/drawing/2014/main" id="{61E239CF-0412-43DB-AE3F-EA3CE5328B6C}"/>
            </a:ext>
          </a:extLst>
        </xdr:cNvPr>
        <xdr:cNvGrpSpPr/>
      </xdr:nvGrpSpPr>
      <xdr:grpSpPr>
        <a:xfrm>
          <a:off x="1009650" y="695325"/>
          <a:ext cx="1155770" cy="1466557"/>
          <a:chOff x="277813" y="825500"/>
          <a:chExt cx="1194823" cy="1522755"/>
        </a:xfrm>
      </xdr:grpSpPr>
      <xdr:sp macro="" textlink="">
        <xdr:nvSpPr>
          <xdr:cNvPr id="63" name="TextBox 62">
            <a:extLst>
              <a:ext uri="{FF2B5EF4-FFF2-40B4-BE49-F238E27FC236}">
                <a16:creationId xmlns:a16="http://schemas.microsoft.com/office/drawing/2014/main" id="{34A5E7D1-1E77-683B-A27E-EF02467E7BA8}"/>
              </a:ext>
            </a:extLst>
          </xdr:cNvPr>
          <xdr:cNvSpPr txBox="1"/>
        </xdr:nvSpPr>
        <xdr:spPr>
          <a:xfrm>
            <a:off x="356870" y="1017905"/>
            <a:ext cx="879546" cy="268841"/>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64" name="Rectangle: Rounded Corners 21">
            <a:extLst>
              <a:ext uri="{FF2B5EF4-FFF2-40B4-BE49-F238E27FC236}">
                <a16:creationId xmlns:a16="http://schemas.microsoft.com/office/drawing/2014/main" id="{2F5BC416-B461-3757-8FEB-9F3084C871A0}"/>
              </a:ext>
            </a:extLst>
          </xdr:cNvPr>
          <xdr:cNvSpPr/>
        </xdr:nvSpPr>
        <xdr:spPr>
          <a:xfrm>
            <a:off x="277813" y="1017731"/>
            <a:ext cx="1194823" cy="1330524"/>
          </a:xfrm>
          <a:custGeom>
            <a:avLst/>
            <a:gdLst>
              <a:gd name="connsiteX0" fmla="*/ 0 w 1443990"/>
              <a:gd name="connsiteY0" fmla="*/ 240670 h 2249806"/>
              <a:gd name="connsiteX1" fmla="*/ 240670 w 1443990"/>
              <a:gd name="connsiteY1" fmla="*/ 0 h 2249806"/>
              <a:gd name="connsiteX2" fmla="*/ 1203320 w 1443990"/>
              <a:gd name="connsiteY2" fmla="*/ 0 h 2249806"/>
              <a:gd name="connsiteX3" fmla="*/ 1443990 w 1443990"/>
              <a:gd name="connsiteY3" fmla="*/ 240670 h 2249806"/>
              <a:gd name="connsiteX4" fmla="*/ 1443990 w 1443990"/>
              <a:gd name="connsiteY4" fmla="*/ 2009136 h 2249806"/>
              <a:gd name="connsiteX5" fmla="*/ 1203320 w 1443990"/>
              <a:gd name="connsiteY5" fmla="*/ 2249806 h 2249806"/>
              <a:gd name="connsiteX6" fmla="*/ 240670 w 1443990"/>
              <a:gd name="connsiteY6" fmla="*/ 2249806 h 2249806"/>
              <a:gd name="connsiteX7" fmla="*/ 0 w 1443990"/>
              <a:gd name="connsiteY7" fmla="*/ 2009136 h 2249806"/>
              <a:gd name="connsiteX8" fmla="*/ 0 w 1443990"/>
              <a:gd name="connsiteY8" fmla="*/ 24067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240670 w 1443990"/>
              <a:gd name="connsiteY7" fmla="*/ 0 h 2249806"/>
              <a:gd name="connsiteX8" fmla="*/ 1294760 w 1443990"/>
              <a:gd name="connsiteY8"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1294760 w 1443990"/>
              <a:gd name="connsiteY7"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0" fmla="*/ 1443990 w 1443990"/>
              <a:gd name="connsiteY0" fmla="*/ 0 h 2009136"/>
              <a:gd name="connsiteX1" fmla="*/ 1443990 w 1443990"/>
              <a:gd name="connsiteY1" fmla="*/ 1768466 h 2009136"/>
              <a:gd name="connsiteX2" fmla="*/ 1203320 w 1443990"/>
              <a:gd name="connsiteY2" fmla="*/ 2009136 h 2009136"/>
              <a:gd name="connsiteX3" fmla="*/ 240670 w 1443990"/>
              <a:gd name="connsiteY3" fmla="*/ 2009136 h 2009136"/>
              <a:gd name="connsiteX4" fmla="*/ 0 w 1443990"/>
              <a:gd name="connsiteY4" fmla="*/ 1768466 h 2009136"/>
              <a:gd name="connsiteX5" fmla="*/ 0 w 1443990"/>
              <a:gd name="connsiteY5" fmla="*/ 0 h 200913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443990" h="2009136">
                <a:moveTo>
                  <a:pt x="1443990" y="0"/>
                </a:moveTo>
                <a:lnTo>
                  <a:pt x="1443990" y="1768466"/>
                </a:lnTo>
                <a:cubicBezTo>
                  <a:pt x="1443990" y="1901384"/>
                  <a:pt x="1336238" y="2009136"/>
                  <a:pt x="1203320" y="2009136"/>
                </a:cubicBezTo>
                <a:lnTo>
                  <a:pt x="240670" y="2009136"/>
                </a:lnTo>
                <a:cubicBezTo>
                  <a:pt x="107752" y="2009136"/>
                  <a:pt x="0" y="1901384"/>
                  <a:pt x="0" y="1768466"/>
                </a:cubicBezTo>
                <a:lnTo>
                  <a:pt x="0" y="0"/>
                </a:lnTo>
              </a:path>
            </a:pathLst>
          </a:cu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sp macro="" textlink="">
        <xdr:nvSpPr>
          <xdr:cNvPr id="65" name="TextBox 64">
            <a:extLst>
              <a:ext uri="{FF2B5EF4-FFF2-40B4-BE49-F238E27FC236}">
                <a16:creationId xmlns:a16="http://schemas.microsoft.com/office/drawing/2014/main" id="{79D5A8E2-30D0-A922-1126-D36256E1AF42}"/>
              </a:ext>
            </a:extLst>
          </xdr:cNvPr>
          <xdr:cNvSpPr txBox="1"/>
        </xdr:nvSpPr>
        <xdr:spPr>
          <a:xfrm>
            <a:off x="283528" y="825500"/>
            <a:ext cx="1189108" cy="269652"/>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6" name="TextBox 65">
            <a:hlinkClick xmlns:r="http://schemas.openxmlformats.org/officeDocument/2006/relationships" r:id="rId9"/>
            <a:extLst>
              <a:ext uri="{FF2B5EF4-FFF2-40B4-BE49-F238E27FC236}">
                <a16:creationId xmlns:a16="http://schemas.microsoft.com/office/drawing/2014/main" id="{9B1D3CE3-E4BA-402B-8127-23958DE20DFF}"/>
              </a:ext>
            </a:extLst>
          </xdr:cNvPr>
          <xdr:cNvSpPr txBox="1"/>
        </xdr:nvSpPr>
        <xdr:spPr>
          <a:xfrm>
            <a:off x="356395" y="1327703"/>
            <a:ext cx="1032615" cy="20397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GRI content index</a:t>
            </a:r>
          </a:p>
        </xdr:txBody>
      </xdr:sp>
      <xdr:sp macro="" textlink="">
        <xdr:nvSpPr>
          <xdr:cNvPr id="67" name="TextBox 66">
            <a:hlinkClick xmlns:r="http://schemas.openxmlformats.org/officeDocument/2006/relationships" r:id="rId10"/>
            <a:extLst>
              <a:ext uri="{FF2B5EF4-FFF2-40B4-BE49-F238E27FC236}">
                <a16:creationId xmlns:a16="http://schemas.microsoft.com/office/drawing/2014/main" id="{5E08485A-7D2E-95DF-E216-B5BADADCB50C}"/>
              </a:ext>
            </a:extLst>
          </xdr:cNvPr>
          <xdr:cNvSpPr txBox="1"/>
        </xdr:nvSpPr>
        <xdr:spPr>
          <a:xfrm>
            <a:off x="362109" y="1566923"/>
            <a:ext cx="1032615" cy="18887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SERF index</a:t>
            </a:r>
          </a:p>
        </xdr:txBody>
      </xdr:sp>
      <xdr:sp macro="" textlink="">
        <xdr:nvSpPr>
          <xdr:cNvPr id="68" name="TextBox 67">
            <a:hlinkClick xmlns:r="http://schemas.openxmlformats.org/officeDocument/2006/relationships" r:id="rId11"/>
            <a:extLst>
              <a:ext uri="{FF2B5EF4-FFF2-40B4-BE49-F238E27FC236}">
                <a16:creationId xmlns:a16="http://schemas.microsoft.com/office/drawing/2014/main" id="{06C9609F-CC8F-0CBD-7AF9-9A17ED2E35C6}"/>
              </a:ext>
            </a:extLst>
          </xdr:cNvPr>
          <xdr:cNvSpPr txBox="1"/>
        </xdr:nvSpPr>
        <xdr:spPr>
          <a:xfrm>
            <a:off x="362109" y="1792948"/>
            <a:ext cx="1032615" cy="209551"/>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ICMM</a:t>
            </a:r>
          </a:p>
        </xdr:txBody>
      </xdr:sp>
      <xdr:sp macro="" textlink="">
        <xdr:nvSpPr>
          <xdr:cNvPr id="69" name="TextBox 68">
            <a:hlinkClick xmlns:r="http://schemas.openxmlformats.org/officeDocument/2006/relationships" r:id="rId12"/>
            <a:extLst>
              <a:ext uri="{FF2B5EF4-FFF2-40B4-BE49-F238E27FC236}">
                <a16:creationId xmlns:a16="http://schemas.microsoft.com/office/drawing/2014/main" id="{40F9E9B9-9F54-FDE9-BFFF-ED557FFE1A2C}"/>
              </a:ext>
            </a:extLst>
          </xdr:cNvPr>
          <xdr:cNvSpPr txBox="1"/>
        </xdr:nvSpPr>
        <xdr:spPr>
          <a:xfrm>
            <a:off x="362403" y="2043455"/>
            <a:ext cx="1032615" cy="21526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WGC</a:t>
            </a:r>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6</xdr:col>
      <xdr:colOff>1</xdr:colOff>
      <xdr:row>37</xdr:row>
      <xdr:rowOff>34636</xdr:rowOff>
    </xdr:from>
    <xdr:to>
      <xdr:col>17</xdr:col>
      <xdr:colOff>2932</xdr:colOff>
      <xdr:row>38</xdr:row>
      <xdr:rowOff>0</xdr:rowOff>
    </xdr:to>
    <xdr:sp macro="" textlink="">
      <xdr:nvSpPr>
        <xdr:cNvPr id="3" name="Rectangle: Rounded Corners 32">
          <a:extLst>
            <a:ext uri="{FF2B5EF4-FFF2-40B4-BE49-F238E27FC236}">
              <a16:creationId xmlns:a16="http://schemas.microsoft.com/office/drawing/2014/main" id="{E318D1B8-8EC2-4219-BD89-2CC159DDAAFC}"/>
            </a:ext>
          </a:extLst>
        </xdr:cNvPr>
        <xdr:cNvSpPr/>
      </xdr:nvSpPr>
      <xdr:spPr>
        <a:xfrm>
          <a:off x="9134476" y="16408111"/>
          <a:ext cx="5232156" cy="774989"/>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xdr:col>
      <xdr:colOff>0</xdr:colOff>
      <xdr:row>1</xdr:row>
      <xdr:rowOff>0</xdr:rowOff>
    </xdr:from>
    <xdr:to>
      <xdr:col>5</xdr:col>
      <xdr:colOff>866002</xdr:colOff>
      <xdr:row>2</xdr:row>
      <xdr:rowOff>72794</xdr:rowOff>
    </xdr:to>
    <xdr:grpSp>
      <xdr:nvGrpSpPr>
        <xdr:cNvPr id="37" name="Group 36">
          <a:extLst>
            <a:ext uri="{FF2B5EF4-FFF2-40B4-BE49-F238E27FC236}">
              <a16:creationId xmlns:a16="http://schemas.microsoft.com/office/drawing/2014/main" id="{8C1BCF10-C80A-48FF-939C-A4461506E15A}"/>
            </a:ext>
          </a:extLst>
        </xdr:cNvPr>
        <xdr:cNvGrpSpPr/>
      </xdr:nvGrpSpPr>
      <xdr:grpSpPr>
        <a:xfrm>
          <a:off x="831273" y="121227"/>
          <a:ext cx="4979070" cy="349885"/>
          <a:chOff x="276225" y="125730"/>
          <a:chExt cx="5084884" cy="357505"/>
        </a:xfrm>
      </xdr:grpSpPr>
      <xdr:grpSp>
        <xdr:nvGrpSpPr>
          <xdr:cNvPr id="38" name="Group 37">
            <a:hlinkClick xmlns:r="http://schemas.openxmlformats.org/officeDocument/2006/relationships" r:id="rId1"/>
            <a:extLst>
              <a:ext uri="{FF2B5EF4-FFF2-40B4-BE49-F238E27FC236}">
                <a16:creationId xmlns:a16="http://schemas.microsoft.com/office/drawing/2014/main" id="{F4AE951C-A1A7-E58F-5ACF-6D2F40125B26}"/>
              </a:ext>
            </a:extLst>
          </xdr:cNvPr>
          <xdr:cNvGrpSpPr/>
        </xdr:nvGrpSpPr>
        <xdr:grpSpPr>
          <a:xfrm>
            <a:off x="330582" y="132378"/>
            <a:ext cx="286436" cy="289039"/>
            <a:chOff x="795232" y="4916382"/>
            <a:chExt cx="433668" cy="440266"/>
          </a:xfrm>
        </xdr:grpSpPr>
        <xdr:pic>
          <xdr:nvPicPr>
            <xdr:cNvPr id="45" name="Graphic 44" descr="Home outline">
              <a:extLst>
                <a:ext uri="{FF2B5EF4-FFF2-40B4-BE49-F238E27FC236}">
                  <a16:creationId xmlns:a16="http://schemas.microsoft.com/office/drawing/2014/main" id="{8DFDC86E-0B55-0E42-3CA4-8AEAD8CA7FB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46" name="Oval 45">
              <a:extLst>
                <a:ext uri="{FF2B5EF4-FFF2-40B4-BE49-F238E27FC236}">
                  <a16:creationId xmlns:a16="http://schemas.microsoft.com/office/drawing/2014/main" id="{F0C2D2B8-E3A0-5B1E-50BA-71CFC05CDCFE}"/>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39" name="Flowchart: Terminator 38">
            <a:hlinkClick xmlns:r="http://schemas.openxmlformats.org/officeDocument/2006/relationships" r:id="rId4"/>
            <a:extLst>
              <a:ext uri="{FF2B5EF4-FFF2-40B4-BE49-F238E27FC236}">
                <a16:creationId xmlns:a16="http://schemas.microsoft.com/office/drawing/2014/main" id="{66B48C66-8A78-FC9F-2494-178964E01A23}"/>
              </a:ext>
            </a:extLst>
          </xdr:cNvPr>
          <xdr:cNvSpPr/>
        </xdr:nvSpPr>
        <xdr:spPr>
          <a:xfrm>
            <a:off x="715165" y="168518"/>
            <a:ext cx="852711" cy="262406"/>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40" name="Flowchart: Terminator 39">
            <a:hlinkClick xmlns:r="http://schemas.openxmlformats.org/officeDocument/2006/relationships" r:id="rId5"/>
            <a:extLst>
              <a:ext uri="{FF2B5EF4-FFF2-40B4-BE49-F238E27FC236}">
                <a16:creationId xmlns:a16="http://schemas.microsoft.com/office/drawing/2014/main" id="{860BA838-64B3-1240-BF8E-F7C8D087779C}"/>
              </a:ext>
            </a:extLst>
          </xdr:cNvPr>
          <xdr:cNvSpPr/>
        </xdr:nvSpPr>
        <xdr:spPr>
          <a:xfrm>
            <a:off x="1606017" y="183735"/>
            <a:ext cx="886998" cy="2605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endParaRPr lang="en-ZA" sz="1100" kern="1200"/>
          </a:p>
        </xdr:txBody>
      </xdr:sp>
      <xdr:sp macro="" textlink="">
        <xdr:nvSpPr>
          <xdr:cNvPr id="41" name="Flowchart: Terminator 40">
            <a:hlinkClick xmlns:r="http://schemas.openxmlformats.org/officeDocument/2006/relationships" r:id="rId6"/>
            <a:extLst>
              <a:ext uri="{FF2B5EF4-FFF2-40B4-BE49-F238E27FC236}">
                <a16:creationId xmlns:a16="http://schemas.microsoft.com/office/drawing/2014/main" id="{BA9F0A66-BD58-AD6A-7104-7FC7B3136636}"/>
              </a:ext>
            </a:extLst>
          </xdr:cNvPr>
          <xdr:cNvSpPr/>
        </xdr:nvSpPr>
        <xdr:spPr>
          <a:xfrm>
            <a:off x="2515928" y="179938"/>
            <a:ext cx="902236" cy="25098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42" name="Flowchart: Terminator 41">
            <a:hlinkClick xmlns:r="http://schemas.openxmlformats.org/officeDocument/2006/relationships" r:id="rId7"/>
            <a:extLst>
              <a:ext uri="{FF2B5EF4-FFF2-40B4-BE49-F238E27FC236}">
                <a16:creationId xmlns:a16="http://schemas.microsoft.com/office/drawing/2014/main" id="{74C2AAB1-1B2D-D0DE-1CB3-4FC906F9CC8A}"/>
              </a:ext>
            </a:extLst>
          </xdr:cNvPr>
          <xdr:cNvSpPr/>
        </xdr:nvSpPr>
        <xdr:spPr>
          <a:xfrm>
            <a:off x="3446782" y="184702"/>
            <a:ext cx="871771" cy="24527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43" name="Flowchart: Terminator 42">
            <a:hlinkClick xmlns:r="http://schemas.openxmlformats.org/officeDocument/2006/relationships" r:id="rId8"/>
            <a:extLst>
              <a:ext uri="{FF2B5EF4-FFF2-40B4-BE49-F238E27FC236}">
                <a16:creationId xmlns:a16="http://schemas.microsoft.com/office/drawing/2014/main" id="{3071A9F6-6D64-85B8-8D48-9081A9CA732E}"/>
              </a:ext>
            </a:extLst>
          </xdr:cNvPr>
          <xdr:cNvSpPr/>
        </xdr:nvSpPr>
        <xdr:spPr>
          <a:xfrm>
            <a:off x="4381464" y="179945"/>
            <a:ext cx="895606" cy="250996"/>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44" name="Rectangle: Rounded Corners 43">
            <a:extLst>
              <a:ext uri="{FF2B5EF4-FFF2-40B4-BE49-F238E27FC236}">
                <a16:creationId xmlns:a16="http://schemas.microsoft.com/office/drawing/2014/main" id="{D20F8700-99C0-2862-9FFF-EF2B489E76BC}"/>
              </a:ext>
            </a:extLst>
          </xdr:cNvPr>
          <xdr:cNvSpPr/>
        </xdr:nvSpPr>
        <xdr:spPr>
          <a:xfrm>
            <a:off x="276225" y="125730"/>
            <a:ext cx="5084884" cy="35750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3</xdr:row>
      <xdr:rowOff>0</xdr:rowOff>
    </xdr:from>
    <xdr:to>
      <xdr:col>2</xdr:col>
      <xdr:colOff>54853</xdr:colOff>
      <xdr:row>6</xdr:row>
      <xdr:rowOff>825438</xdr:rowOff>
    </xdr:to>
    <xdr:grpSp>
      <xdr:nvGrpSpPr>
        <xdr:cNvPr id="55" name="Group 54">
          <a:extLst>
            <a:ext uri="{FF2B5EF4-FFF2-40B4-BE49-F238E27FC236}">
              <a16:creationId xmlns:a16="http://schemas.microsoft.com/office/drawing/2014/main" id="{EEA8F459-C424-9106-8C93-F835D74128D0}"/>
            </a:ext>
          </a:extLst>
        </xdr:cNvPr>
        <xdr:cNvGrpSpPr/>
      </xdr:nvGrpSpPr>
      <xdr:grpSpPr>
        <a:xfrm>
          <a:off x="831273" y="675409"/>
          <a:ext cx="1154557" cy="1509506"/>
          <a:chOff x="1039091" y="1108364"/>
          <a:chExt cx="1180535" cy="1500847"/>
        </a:xfrm>
      </xdr:grpSpPr>
      <xdr:sp macro="" textlink="">
        <xdr:nvSpPr>
          <xdr:cNvPr id="48" name="TextBox 47">
            <a:extLst>
              <a:ext uri="{FF2B5EF4-FFF2-40B4-BE49-F238E27FC236}">
                <a16:creationId xmlns:a16="http://schemas.microsoft.com/office/drawing/2014/main" id="{6C45E498-D5D7-AB6F-8008-B9757E97605E}"/>
              </a:ext>
            </a:extLst>
          </xdr:cNvPr>
          <xdr:cNvSpPr txBox="1"/>
        </xdr:nvSpPr>
        <xdr:spPr>
          <a:xfrm>
            <a:off x="1117455" y="1298242"/>
            <a:ext cx="871833" cy="265309"/>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9" name="Rectangle: Rounded Corners 21">
            <a:extLst>
              <a:ext uri="{FF2B5EF4-FFF2-40B4-BE49-F238E27FC236}">
                <a16:creationId xmlns:a16="http://schemas.microsoft.com/office/drawing/2014/main" id="{8F69CB67-A3ED-AA07-67BD-52770F1DF430}"/>
              </a:ext>
            </a:extLst>
          </xdr:cNvPr>
          <xdr:cNvSpPr/>
        </xdr:nvSpPr>
        <xdr:spPr>
          <a:xfrm>
            <a:off x="1039091" y="1298070"/>
            <a:ext cx="1180535" cy="1311141"/>
          </a:xfrm>
          <a:custGeom>
            <a:avLst/>
            <a:gdLst>
              <a:gd name="connsiteX0" fmla="*/ 0 w 1443990"/>
              <a:gd name="connsiteY0" fmla="*/ 240670 h 2249806"/>
              <a:gd name="connsiteX1" fmla="*/ 240670 w 1443990"/>
              <a:gd name="connsiteY1" fmla="*/ 0 h 2249806"/>
              <a:gd name="connsiteX2" fmla="*/ 1203320 w 1443990"/>
              <a:gd name="connsiteY2" fmla="*/ 0 h 2249806"/>
              <a:gd name="connsiteX3" fmla="*/ 1443990 w 1443990"/>
              <a:gd name="connsiteY3" fmla="*/ 240670 h 2249806"/>
              <a:gd name="connsiteX4" fmla="*/ 1443990 w 1443990"/>
              <a:gd name="connsiteY4" fmla="*/ 2009136 h 2249806"/>
              <a:gd name="connsiteX5" fmla="*/ 1203320 w 1443990"/>
              <a:gd name="connsiteY5" fmla="*/ 2249806 h 2249806"/>
              <a:gd name="connsiteX6" fmla="*/ 240670 w 1443990"/>
              <a:gd name="connsiteY6" fmla="*/ 2249806 h 2249806"/>
              <a:gd name="connsiteX7" fmla="*/ 0 w 1443990"/>
              <a:gd name="connsiteY7" fmla="*/ 2009136 h 2249806"/>
              <a:gd name="connsiteX8" fmla="*/ 0 w 1443990"/>
              <a:gd name="connsiteY8" fmla="*/ 24067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240670 w 1443990"/>
              <a:gd name="connsiteY7" fmla="*/ 0 h 2249806"/>
              <a:gd name="connsiteX8" fmla="*/ 1294760 w 1443990"/>
              <a:gd name="connsiteY8"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7" fmla="*/ 1294760 w 1443990"/>
              <a:gd name="connsiteY7" fmla="*/ 91440 h 2249806"/>
              <a:gd name="connsiteX0" fmla="*/ 1203320 w 1443990"/>
              <a:gd name="connsiteY0" fmla="*/ 0 h 2249806"/>
              <a:gd name="connsiteX1" fmla="*/ 1443990 w 1443990"/>
              <a:gd name="connsiteY1" fmla="*/ 240670 h 2249806"/>
              <a:gd name="connsiteX2" fmla="*/ 1443990 w 1443990"/>
              <a:gd name="connsiteY2" fmla="*/ 2009136 h 2249806"/>
              <a:gd name="connsiteX3" fmla="*/ 1203320 w 1443990"/>
              <a:gd name="connsiteY3" fmla="*/ 2249806 h 2249806"/>
              <a:gd name="connsiteX4" fmla="*/ 240670 w 1443990"/>
              <a:gd name="connsiteY4" fmla="*/ 2249806 h 2249806"/>
              <a:gd name="connsiteX5" fmla="*/ 0 w 1443990"/>
              <a:gd name="connsiteY5" fmla="*/ 2009136 h 2249806"/>
              <a:gd name="connsiteX6" fmla="*/ 0 w 1443990"/>
              <a:gd name="connsiteY6" fmla="*/ 240670 h 2249806"/>
              <a:gd name="connsiteX0" fmla="*/ 1443990 w 1443990"/>
              <a:gd name="connsiteY0" fmla="*/ 0 h 2009136"/>
              <a:gd name="connsiteX1" fmla="*/ 1443990 w 1443990"/>
              <a:gd name="connsiteY1" fmla="*/ 1768466 h 2009136"/>
              <a:gd name="connsiteX2" fmla="*/ 1203320 w 1443990"/>
              <a:gd name="connsiteY2" fmla="*/ 2009136 h 2009136"/>
              <a:gd name="connsiteX3" fmla="*/ 240670 w 1443990"/>
              <a:gd name="connsiteY3" fmla="*/ 2009136 h 2009136"/>
              <a:gd name="connsiteX4" fmla="*/ 0 w 1443990"/>
              <a:gd name="connsiteY4" fmla="*/ 1768466 h 2009136"/>
              <a:gd name="connsiteX5" fmla="*/ 0 w 1443990"/>
              <a:gd name="connsiteY5" fmla="*/ 0 h 200913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443990" h="2009136">
                <a:moveTo>
                  <a:pt x="1443990" y="0"/>
                </a:moveTo>
                <a:lnTo>
                  <a:pt x="1443990" y="1768466"/>
                </a:lnTo>
                <a:cubicBezTo>
                  <a:pt x="1443990" y="1901384"/>
                  <a:pt x="1336238" y="2009136"/>
                  <a:pt x="1203320" y="2009136"/>
                </a:cubicBezTo>
                <a:lnTo>
                  <a:pt x="240670" y="2009136"/>
                </a:lnTo>
                <a:cubicBezTo>
                  <a:pt x="107752" y="2009136"/>
                  <a:pt x="0" y="1901384"/>
                  <a:pt x="0" y="1768466"/>
                </a:cubicBezTo>
                <a:lnTo>
                  <a:pt x="0" y="0"/>
                </a:lnTo>
              </a:path>
            </a:pathLst>
          </a:cu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sp macro="" textlink="">
        <xdr:nvSpPr>
          <xdr:cNvPr id="50" name="TextBox 49">
            <a:extLst>
              <a:ext uri="{FF2B5EF4-FFF2-40B4-BE49-F238E27FC236}">
                <a16:creationId xmlns:a16="http://schemas.microsoft.com/office/drawing/2014/main" id="{2246E0A0-D997-815B-59E8-03F26FCD6E87}"/>
              </a:ext>
            </a:extLst>
          </xdr:cNvPr>
          <xdr:cNvSpPr txBox="1"/>
        </xdr:nvSpPr>
        <xdr:spPr>
          <a:xfrm>
            <a:off x="1046661" y="1108364"/>
            <a:ext cx="1172965" cy="26611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51" name="TextBox 50">
            <a:hlinkClick xmlns:r="http://schemas.openxmlformats.org/officeDocument/2006/relationships" r:id="rId9"/>
            <a:extLst>
              <a:ext uri="{FF2B5EF4-FFF2-40B4-BE49-F238E27FC236}">
                <a16:creationId xmlns:a16="http://schemas.microsoft.com/office/drawing/2014/main" id="{0133E6F5-4053-79A5-2A48-E1F9FD01D52B}"/>
              </a:ext>
            </a:extLst>
          </xdr:cNvPr>
          <xdr:cNvSpPr txBox="1"/>
        </xdr:nvSpPr>
        <xdr:spPr>
          <a:xfrm>
            <a:off x="1116984" y="1603970"/>
            <a:ext cx="1023559" cy="1974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GRI content index</a:t>
            </a:r>
          </a:p>
        </xdr:txBody>
      </xdr:sp>
      <xdr:sp macro="" textlink="">
        <xdr:nvSpPr>
          <xdr:cNvPr id="52" name="TextBox 51">
            <a:hlinkClick xmlns:r="http://schemas.openxmlformats.org/officeDocument/2006/relationships" r:id="rId10"/>
            <a:extLst>
              <a:ext uri="{FF2B5EF4-FFF2-40B4-BE49-F238E27FC236}">
                <a16:creationId xmlns:a16="http://schemas.microsoft.com/office/drawing/2014/main" id="{D39965B8-A4B3-4D41-7FAC-CCCE33F501D7}"/>
              </a:ext>
            </a:extLst>
          </xdr:cNvPr>
          <xdr:cNvSpPr txBox="1"/>
        </xdr:nvSpPr>
        <xdr:spPr>
          <a:xfrm>
            <a:off x="1124553" y="1843858"/>
            <a:ext cx="1021654" cy="18639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SERF index</a:t>
            </a:r>
          </a:p>
        </xdr:txBody>
      </xdr:sp>
      <xdr:sp macro="" textlink="">
        <xdr:nvSpPr>
          <xdr:cNvPr id="53" name="TextBox 52">
            <a:hlinkClick xmlns:r="http://schemas.openxmlformats.org/officeDocument/2006/relationships" r:id="rId11"/>
            <a:extLst>
              <a:ext uri="{FF2B5EF4-FFF2-40B4-BE49-F238E27FC236}">
                <a16:creationId xmlns:a16="http://schemas.microsoft.com/office/drawing/2014/main" id="{5891DD21-04DD-B2D7-46D4-3F16B2A91C33}"/>
              </a:ext>
            </a:extLst>
          </xdr:cNvPr>
          <xdr:cNvSpPr txBox="1"/>
        </xdr:nvSpPr>
        <xdr:spPr>
          <a:xfrm>
            <a:off x="1124553" y="2066914"/>
            <a:ext cx="1021654" cy="20108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ICMM</a:t>
            </a:r>
          </a:p>
        </xdr:txBody>
      </xdr:sp>
      <xdr:sp macro="" textlink="">
        <xdr:nvSpPr>
          <xdr:cNvPr id="54" name="TextBox 53">
            <a:hlinkClick xmlns:r="http://schemas.openxmlformats.org/officeDocument/2006/relationships" r:id="rId12"/>
            <a:extLst>
              <a:ext uri="{FF2B5EF4-FFF2-40B4-BE49-F238E27FC236}">
                <a16:creationId xmlns:a16="http://schemas.microsoft.com/office/drawing/2014/main" id="{F773FB3F-9701-264D-A753-4F2147E43C70}"/>
              </a:ext>
            </a:extLst>
          </xdr:cNvPr>
          <xdr:cNvSpPr txBox="1"/>
        </xdr:nvSpPr>
        <xdr:spPr>
          <a:xfrm>
            <a:off x="1124844" y="2308415"/>
            <a:ext cx="1021654" cy="218153"/>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WGC</a:t>
            </a:r>
          </a:p>
        </xdr:txBody>
      </xdr:sp>
    </xdr:grp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20</xdr:col>
      <xdr:colOff>468629</xdr:colOff>
      <xdr:row>36</xdr:row>
      <xdr:rowOff>72390</xdr:rowOff>
    </xdr:to>
    <xdr:sp macro="" textlink="">
      <xdr:nvSpPr>
        <xdr:cNvPr id="3" name="Rectangle 2">
          <a:extLst>
            <a:ext uri="{FF2B5EF4-FFF2-40B4-BE49-F238E27FC236}">
              <a16:creationId xmlns:a16="http://schemas.microsoft.com/office/drawing/2014/main" id="{264416BB-87B2-42EF-BFE7-0C330FDA1257}"/>
            </a:ext>
          </a:extLst>
        </xdr:cNvPr>
        <xdr:cNvSpPr/>
      </xdr:nvSpPr>
      <xdr:spPr>
        <a:xfrm>
          <a:off x="0" y="504823"/>
          <a:ext cx="12289154" cy="6254117"/>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10</xdr:col>
      <xdr:colOff>59054</xdr:colOff>
      <xdr:row>4</xdr:row>
      <xdr:rowOff>106680</xdr:rowOff>
    </xdr:from>
    <xdr:to>
      <xdr:col>13</xdr:col>
      <xdr:colOff>401954</xdr:colOff>
      <xdr:row>7</xdr:row>
      <xdr:rowOff>76200</xdr:rowOff>
    </xdr:to>
    <xdr:sp macro="" textlink="">
      <xdr:nvSpPr>
        <xdr:cNvPr id="20" name="TextBox 19">
          <a:extLst>
            <a:ext uri="{FF2B5EF4-FFF2-40B4-BE49-F238E27FC236}">
              <a16:creationId xmlns:a16="http://schemas.microsoft.com/office/drawing/2014/main" id="{38F986DC-A1F1-4B92-93BB-15B1979AE2BF}"/>
            </a:ext>
          </a:extLst>
        </xdr:cNvPr>
        <xdr:cNvSpPr txBox="1"/>
      </xdr:nvSpPr>
      <xdr:spPr>
        <a:xfrm>
          <a:off x="5783579" y="1306830"/>
          <a:ext cx="2171700" cy="4838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2800" kern="1200">
              <a:solidFill>
                <a:schemeClr val="bg1"/>
              </a:solidFill>
            </a:rPr>
            <a:t>Environment</a:t>
          </a:r>
        </a:p>
      </xdr:txBody>
    </xdr:sp>
    <xdr:clientData/>
  </xdr:twoCellAnchor>
  <xdr:twoCellAnchor>
    <xdr:from>
      <xdr:col>10</xdr:col>
      <xdr:colOff>207644</xdr:colOff>
      <xdr:row>11</xdr:row>
      <xdr:rowOff>17145</xdr:rowOff>
    </xdr:from>
    <xdr:to>
      <xdr:col>15</xdr:col>
      <xdr:colOff>257175</xdr:colOff>
      <xdr:row>12</xdr:row>
      <xdr:rowOff>102870</xdr:rowOff>
    </xdr:to>
    <xdr:sp macro="" textlink="">
      <xdr:nvSpPr>
        <xdr:cNvPr id="21" name="TextBox 20">
          <a:hlinkClick xmlns:r="http://schemas.openxmlformats.org/officeDocument/2006/relationships" r:id="rId1"/>
          <a:extLst>
            <a:ext uri="{FF2B5EF4-FFF2-40B4-BE49-F238E27FC236}">
              <a16:creationId xmlns:a16="http://schemas.microsoft.com/office/drawing/2014/main" id="{A6723161-3234-40B1-BD58-1D04E6AA4F3A}"/>
            </a:ext>
          </a:extLst>
        </xdr:cNvPr>
        <xdr:cNvSpPr txBox="1"/>
      </xdr:nvSpPr>
      <xdr:spPr>
        <a:xfrm>
          <a:off x="5932169" y="2417445"/>
          <a:ext cx="3097531" cy="257175"/>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Energy                	</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&gt;	</a:t>
          </a:r>
        </a:p>
      </xdr:txBody>
    </xdr:sp>
    <xdr:clientData/>
  </xdr:twoCellAnchor>
  <xdr:twoCellAnchor>
    <xdr:from>
      <xdr:col>10</xdr:col>
      <xdr:colOff>207644</xdr:colOff>
      <xdr:row>12</xdr:row>
      <xdr:rowOff>153353</xdr:rowOff>
    </xdr:from>
    <xdr:to>
      <xdr:col>13</xdr:col>
      <xdr:colOff>363855</xdr:colOff>
      <xdr:row>14</xdr:row>
      <xdr:rowOff>49530</xdr:rowOff>
    </xdr:to>
    <xdr:sp macro="" textlink="">
      <xdr:nvSpPr>
        <xdr:cNvPr id="22" name="TextBox 21">
          <a:hlinkClick xmlns:r="http://schemas.openxmlformats.org/officeDocument/2006/relationships" r:id="rId2"/>
          <a:extLst>
            <a:ext uri="{FF2B5EF4-FFF2-40B4-BE49-F238E27FC236}">
              <a16:creationId xmlns:a16="http://schemas.microsoft.com/office/drawing/2014/main" id="{025BBD5C-86AC-412E-A9A4-CF35D9B3CA97}"/>
            </a:ext>
          </a:extLst>
        </xdr:cNvPr>
        <xdr:cNvSpPr txBox="1"/>
      </xdr:nvSpPr>
      <xdr:spPr>
        <a:xfrm>
          <a:off x="5932169" y="2725103"/>
          <a:ext cx="1985011" cy="23907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GHG emissions           &gt;</a:t>
          </a:r>
        </a:p>
      </xdr:txBody>
    </xdr:sp>
    <xdr:clientData/>
  </xdr:twoCellAnchor>
  <xdr:twoCellAnchor>
    <xdr:from>
      <xdr:col>10</xdr:col>
      <xdr:colOff>211454</xdr:colOff>
      <xdr:row>14</xdr:row>
      <xdr:rowOff>125731</xdr:rowOff>
    </xdr:from>
    <xdr:to>
      <xdr:col>13</xdr:col>
      <xdr:colOff>358140</xdr:colOff>
      <xdr:row>16</xdr:row>
      <xdr:rowOff>28575</xdr:rowOff>
    </xdr:to>
    <xdr:sp macro="" textlink="">
      <xdr:nvSpPr>
        <xdr:cNvPr id="23" name="TextBox 22">
          <a:hlinkClick xmlns:r="http://schemas.openxmlformats.org/officeDocument/2006/relationships" r:id="rId3"/>
          <a:extLst>
            <a:ext uri="{FF2B5EF4-FFF2-40B4-BE49-F238E27FC236}">
              <a16:creationId xmlns:a16="http://schemas.microsoft.com/office/drawing/2014/main" id="{603D22B5-EE47-4F45-972F-939EAA9B088B}"/>
            </a:ext>
          </a:extLst>
        </xdr:cNvPr>
        <xdr:cNvSpPr txBox="1"/>
      </xdr:nvSpPr>
      <xdr:spPr>
        <a:xfrm>
          <a:off x="5935979" y="3040381"/>
          <a:ext cx="1975486" cy="2457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Country energy          &gt;</a:t>
          </a:r>
        </a:p>
      </xdr:txBody>
    </xdr:sp>
    <xdr:clientData/>
  </xdr:twoCellAnchor>
  <xdr:twoCellAnchor>
    <xdr:from>
      <xdr:col>10</xdr:col>
      <xdr:colOff>207937</xdr:colOff>
      <xdr:row>16</xdr:row>
      <xdr:rowOff>105728</xdr:rowOff>
    </xdr:from>
    <xdr:to>
      <xdr:col>15</xdr:col>
      <xdr:colOff>512444</xdr:colOff>
      <xdr:row>19</xdr:row>
      <xdr:rowOff>49530</xdr:rowOff>
    </xdr:to>
    <xdr:sp macro="" textlink="">
      <xdr:nvSpPr>
        <xdr:cNvPr id="24" name="TextBox 23">
          <a:hlinkClick xmlns:r="http://schemas.openxmlformats.org/officeDocument/2006/relationships" r:id="rId4"/>
          <a:extLst>
            <a:ext uri="{FF2B5EF4-FFF2-40B4-BE49-F238E27FC236}">
              <a16:creationId xmlns:a16="http://schemas.microsoft.com/office/drawing/2014/main" id="{524656C5-9411-4B2B-9EF4-C85894A2E10C}"/>
            </a:ext>
          </a:extLst>
        </xdr:cNvPr>
        <xdr:cNvSpPr txBox="1"/>
      </xdr:nvSpPr>
      <xdr:spPr>
        <a:xfrm>
          <a:off x="5932462" y="3363278"/>
          <a:ext cx="3352507" cy="458152"/>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Energy and carbon </a:t>
          </a:r>
        </a:p>
        <a:p>
          <a:pPr marL="0" indent="0" algn="l"/>
          <a:r>
            <a:rPr lang="en-ZA" sz="1100" b="1" kern="1200">
              <a:solidFill>
                <a:schemeClr val="lt1"/>
              </a:solidFill>
              <a:latin typeface="+mn-lt"/>
              <a:ea typeface="+mn-ea"/>
              <a:cs typeface="+mn-cs"/>
            </a:rPr>
            <a:t>performance     	         &gt;		</a:t>
          </a:r>
        </a:p>
      </xdr:txBody>
    </xdr:sp>
    <xdr:clientData/>
  </xdr:twoCellAnchor>
  <xdr:twoCellAnchor>
    <xdr:from>
      <xdr:col>10</xdr:col>
      <xdr:colOff>167640</xdr:colOff>
      <xdr:row>11</xdr:row>
      <xdr:rowOff>15240</xdr:rowOff>
    </xdr:from>
    <xdr:to>
      <xdr:col>10</xdr:col>
      <xdr:colOff>167640</xdr:colOff>
      <xdr:row>35</xdr:row>
      <xdr:rowOff>9525</xdr:rowOff>
    </xdr:to>
    <xdr:cxnSp macro="">
      <xdr:nvCxnSpPr>
        <xdr:cNvPr id="25" name="Straight Connector 24">
          <a:extLst>
            <a:ext uri="{FF2B5EF4-FFF2-40B4-BE49-F238E27FC236}">
              <a16:creationId xmlns:a16="http://schemas.microsoft.com/office/drawing/2014/main" id="{B523E93F-741B-4DA2-9091-B7B78E28224F}"/>
            </a:ext>
          </a:extLst>
        </xdr:cNvPr>
        <xdr:cNvCxnSpPr/>
      </xdr:nvCxnSpPr>
      <xdr:spPr>
        <a:xfrm>
          <a:off x="5892165" y="2415540"/>
          <a:ext cx="0" cy="4109085"/>
        </a:xfrm>
        <a:prstGeom prst="line">
          <a:avLst/>
        </a:prstGeom>
        <a:ln w="12700">
          <a:solidFill>
            <a:srgbClr val="00B398"/>
          </a:solidFill>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10</xdr:col>
      <xdr:colOff>226694</xdr:colOff>
      <xdr:row>19</xdr:row>
      <xdr:rowOff>60008</xdr:rowOff>
    </xdr:from>
    <xdr:to>
      <xdr:col>13</xdr:col>
      <xdr:colOff>382905</xdr:colOff>
      <xdr:row>22</xdr:row>
      <xdr:rowOff>76200</xdr:rowOff>
    </xdr:to>
    <xdr:sp macro="" textlink="">
      <xdr:nvSpPr>
        <xdr:cNvPr id="30" name="TextBox 29">
          <a:hlinkClick xmlns:r="http://schemas.openxmlformats.org/officeDocument/2006/relationships" r:id="rId5"/>
          <a:extLst>
            <a:ext uri="{FF2B5EF4-FFF2-40B4-BE49-F238E27FC236}">
              <a16:creationId xmlns:a16="http://schemas.microsoft.com/office/drawing/2014/main" id="{00402637-F6E2-4E30-9238-F620D6600701}"/>
            </a:ext>
          </a:extLst>
        </xdr:cNvPr>
        <xdr:cNvSpPr txBox="1"/>
      </xdr:nvSpPr>
      <xdr:spPr>
        <a:xfrm>
          <a:off x="5951219" y="3831908"/>
          <a:ext cx="1985011" cy="530542"/>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Environmental </a:t>
          </a:r>
        </a:p>
        <a:p>
          <a:pPr marL="0" indent="0" algn="l"/>
          <a:r>
            <a:rPr lang="en-ZA" sz="1100" b="1" kern="1200">
              <a:solidFill>
                <a:schemeClr val="lt1"/>
              </a:solidFill>
              <a:latin typeface="+mn-lt"/>
              <a:ea typeface="+mn-ea"/>
              <a:cs typeface="+mn-cs"/>
            </a:rPr>
            <a:t>OPEX</a:t>
          </a:r>
          <a:r>
            <a:rPr lang="en-ZA" sz="1100" b="1" kern="1200" baseline="0">
              <a:solidFill>
                <a:schemeClr val="lt1"/>
              </a:solidFill>
              <a:latin typeface="+mn-lt"/>
              <a:ea typeface="+mn-ea"/>
              <a:cs typeface="+mn-cs"/>
            </a:rPr>
            <a:t> and CAPEX</a:t>
          </a:r>
          <a:r>
            <a:rPr lang="en-ZA" sz="1100" b="1" kern="1200">
              <a:solidFill>
                <a:schemeClr val="lt1"/>
              </a:solidFill>
              <a:latin typeface="+mn-lt"/>
              <a:ea typeface="+mn-ea"/>
              <a:cs typeface="+mn-cs"/>
            </a:rPr>
            <a:t>       &gt;</a:t>
          </a:r>
        </a:p>
      </xdr:txBody>
    </xdr:sp>
    <xdr:clientData/>
  </xdr:twoCellAnchor>
  <xdr:twoCellAnchor>
    <xdr:from>
      <xdr:col>10</xdr:col>
      <xdr:colOff>220979</xdr:colOff>
      <xdr:row>24</xdr:row>
      <xdr:rowOff>72390</xdr:rowOff>
    </xdr:from>
    <xdr:to>
      <xdr:col>13</xdr:col>
      <xdr:colOff>598170</xdr:colOff>
      <xdr:row>25</xdr:row>
      <xdr:rowOff>121920</xdr:rowOff>
    </xdr:to>
    <xdr:sp macro="" textlink="">
      <xdr:nvSpPr>
        <xdr:cNvPr id="29" name="TextBox 28">
          <a:hlinkClick xmlns:r="http://schemas.openxmlformats.org/officeDocument/2006/relationships" r:id="rId6"/>
          <a:extLst>
            <a:ext uri="{FF2B5EF4-FFF2-40B4-BE49-F238E27FC236}">
              <a16:creationId xmlns:a16="http://schemas.microsoft.com/office/drawing/2014/main" id="{3E1D3010-FAA4-4BED-8A55-9E9E5F873A64}"/>
            </a:ext>
          </a:extLst>
        </xdr:cNvPr>
        <xdr:cNvSpPr txBox="1"/>
      </xdr:nvSpPr>
      <xdr:spPr>
        <a:xfrm>
          <a:off x="5945504" y="4701540"/>
          <a:ext cx="2205991" cy="22098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Water</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&gt;	</a:t>
          </a:r>
        </a:p>
      </xdr:txBody>
    </xdr:sp>
    <xdr:clientData/>
  </xdr:twoCellAnchor>
  <xdr:twoCellAnchor>
    <xdr:from>
      <xdr:col>10</xdr:col>
      <xdr:colOff>207644</xdr:colOff>
      <xdr:row>21</xdr:row>
      <xdr:rowOff>112396</xdr:rowOff>
    </xdr:from>
    <xdr:to>
      <xdr:col>13</xdr:col>
      <xdr:colOff>358140</xdr:colOff>
      <xdr:row>24</xdr:row>
      <xdr:rowOff>85725</xdr:rowOff>
    </xdr:to>
    <xdr:sp macro="" textlink="">
      <xdr:nvSpPr>
        <xdr:cNvPr id="31" name="TextBox 30">
          <a:hlinkClick xmlns:r="http://schemas.openxmlformats.org/officeDocument/2006/relationships" r:id="rId7"/>
          <a:extLst>
            <a:ext uri="{FF2B5EF4-FFF2-40B4-BE49-F238E27FC236}">
              <a16:creationId xmlns:a16="http://schemas.microsoft.com/office/drawing/2014/main" id="{03A029F8-C1CE-4309-81C7-B8A3EA8748B1}"/>
            </a:ext>
          </a:extLst>
        </xdr:cNvPr>
        <xdr:cNvSpPr txBox="1"/>
      </xdr:nvSpPr>
      <xdr:spPr>
        <a:xfrm>
          <a:off x="5932169" y="4227196"/>
          <a:ext cx="1979296" cy="48767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Environment and</a:t>
          </a:r>
        </a:p>
        <a:p>
          <a:pPr marL="0" indent="0" algn="l"/>
          <a:r>
            <a:rPr lang="en-ZA" sz="1100" b="1" kern="1200">
              <a:solidFill>
                <a:schemeClr val="lt1"/>
              </a:solidFill>
              <a:latin typeface="+mn-lt"/>
              <a:ea typeface="+mn-ea"/>
              <a:cs typeface="+mn-cs"/>
            </a:rPr>
            <a:t>compliance</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        &gt;</a:t>
          </a:r>
        </a:p>
      </xdr:txBody>
    </xdr:sp>
    <xdr:clientData/>
  </xdr:twoCellAnchor>
  <xdr:twoCellAnchor>
    <xdr:from>
      <xdr:col>10</xdr:col>
      <xdr:colOff>207644</xdr:colOff>
      <xdr:row>26</xdr:row>
      <xdr:rowOff>18098</xdr:rowOff>
    </xdr:from>
    <xdr:to>
      <xdr:col>13</xdr:col>
      <xdr:colOff>361950</xdr:colOff>
      <xdr:row>29</xdr:row>
      <xdr:rowOff>1905</xdr:rowOff>
    </xdr:to>
    <xdr:sp macro="" textlink="">
      <xdr:nvSpPr>
        <xdr:cNvPr id="34" name="TextBox 33">
          <a:hlinkClick xmlns:r="http://schemas.openxmlformats.org/officeDocument/2006/relationships" r:id="rId8"/>
          <a:extLst>
            <a:ext uri="{FF2B5EF4-FFF2-40B4-BE49-F238E27FC236}">
              <a16:creationId xmlns:a16="http://schemas.microsoft.com/office/drawing/2014/main" id="{C128A0D1-2AB0-49C7-8173-174633996425}"/>
            </a:ext>
          </a:extLst>
        </xdr:cNvPr>
        <xdr:cNvSpPr txBox="1"/>
      </xdr:nvSpPr>
      <xdr:spPr>
        <a:xfrm>
          <a:off x="5932169" y="4990148"/>
          <a:ext cx="1983106" cy="49815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Cyanide incident</a:t>
          </a:r>
        </a:p>
        <a:p>
          <a:pPr marL="0" indent="0" algn="l"/>
          <a:r>
            <a:rPr lang="en-ZA" sz="1100" b="1" kern="1200">
              <a:solidFill>
                <a:schemeClr val="lt1"/>
              </a:solidFill>
              <a:latin typeface="+mn-lt"/>
              <a:ea typeface="+mn-ea"/>
              <a:cs typeface="+mn-cs"/>
            </a:rPr>
            <a:t>reporting                     &gt;</a:t>
          </a:r>
        </a:p>
      </xdr:txBody>
    </xdr:sp>
    <xdr:clientData/>
  </xdr:twoCellAnchor>
  <xdr:twoCellAnchor>
    <xdr:from>
      <xdr:col>10</xdr:col>
      <xdr:colOff>211454</xdr:colOff>
      <xdr:row>28</xdr:row>
      <xdr:rowOff>152402</xdr:rowOff>
    </xdr:from>
    <xdr:to>
      <xdr:col>13</xdr:col>
      <xdr:colOff>361950</xdr:colOff>
      <xdr:row>30</xdr:row>
      <xdr:rowOff>53341</xdr:rowOff>
    </xdr:to>
    <xdr:sp macro="" textlink="">
      <xdr:nvSpPr>
        <xdr:cNvPr id="35" name="TextBox 34">
          <a:hlinkClick xmlns:r="http://schemas.openxmlformats.org/officeDocument/2006/relationships" r:id="rId9"/>
          <a:extLst>
            <a:ext uri="{FF2B5EF4-FFF2-40B4-BE49-F238E27FC236}">
              <a16:creationId xmlns:a16="http://schemas.microsoft.com/office/drawing/2014/main" id="{73D63E8D-C24E-4490-B1BD-F12F5176FDA0}"/>
            </a:ext>
          </a:extLst>
        </xdr:cNvPr>
        <xdr:cNvSpPr txBox="1"/>
      </xdr:nvSpPr>
      <xdr:spPr>
        <a:xfrm>
          <a:off x="5935979" y="5467352"/>
          <a:ext cx="1979296" cy="24383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Tailings and waste     &gt;</a:t>
          </a:r>
        </a:p>
      </xdr:txBody>
    </xdr:sp>
    <xdr:clientData/>
  </xdr:twoCellAnchor>
  <xdr:twoCellAnchor>
    <xdr:from>
      <xdr:col>10</xdr:col>
      <xdr:colOff>200024</xdr:colOff>
      <xdr:row>30</xdr:row>
      <xdr:rowOff>136208</xdr:rowOff>
    </xdr:from>
    <xdr:to>
      <xdr:col>13</xdr:col>
      <xdr:colOff>354330</xdr:colOff>
      <xdr:row>33</xdr:row>
      <xdr:rowOff>116205</xdr:rowOff>
    </xdr:to>
    <xdr:sp macro="" textlink="">
      <xdr:nvSpPr>
        <xdr:cNvPr id="36" name="TextBox 35">
          <a:hlinkClick xmlns:r="http://schemas.openxmlformats.org/officeDocument/2006/relationships" r:id="rId10"/>
          <a:extLst>
            <a:ext uri="{FF2B5EF4-FFF2-40B4-BE49-F238E27FC236}">
              <a16:creationId xmlns:a16="http://schemas.microsoft.com/office/drawing/2014/main" id="{350CED60-D596-4764-94C9-3493B3F9D0FB}"/>
            </a:ext>
          </a:extLst>
        </xdr:cNvPr>
        <xdr:cNvSpPr txBox="1"/>
      </xdr:nvSpPr>
      <xdr:spPr>
        <a:xfrm>
          <a:off x="5924549" y="5794058"/>
          <a:ext cx="1983106" cy="49434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Land management </a:t>
          </a:r>
        </a:p>
        <a:p>
          <a:pPr marL="0" indent="0" algn="l"/>
          <a:r>
            <a:rPr lang="en-ZA" sz="1100" b="1" kern="1200">
              <a:solidFill>
                <a:schemeClr val="lt1"/>
              </a:solidFill>
              <a:latin typeface="+mn-lt"/>
              <a:ea typeface="+mn-ea"/>
              <a:cs typeface="+mn-cs"/>
            </a:rPr>
            <a:t>and biodiversity         &gt;</a:t>
          </a:r>
        </a:p>
      </xdr:txBody>
    </xdr:sp>
    <xdr:clientData/>
  </xdr:twoCellAnchor>
  <xdr:twoCellAnchor>
    <xdr:from>
      <xdr:col>10</xdr:col>
      <xdr:colOff>203834</xdr:colOff>
      <xdr:row>33</xdr:row>
      <xdr:rowOff>91442</xdr:rowOff>
    </xdr:from>
    <xdr:to>
      <xdr:col>13</xdr:col>
      <xdr:colOff>354330</xdr:colOff>
      <xdr:row>35</xdr:row>
      <xdr:rowOff>1</xdr:rowOff>
    </xdr:to>
    <xdr:sp macro="" textlink="">
      <xdr:nvSpPr>
        <xdr:cNvPr id="37" name="TextBox 36">
          <a:hlinkClick xmlns:r="http://schemas.openxmlformats.org/officeDocument/2006/relationships" r:id="rId11"/>
          <a:extLst>
            <a:ext uri="{FF2B5EF4-FFF2-40B4-BE49-F238E27FC236}">
              <a16:creationId xmlns:a16="http://schemas.microsoft.com/office/drawing/2014/main" id="{075D0DF4-EBB5-48F6-B1D2-037B52E02FF6}"/>
            </a:ext>
          </a:extLst>
        </xdr:cNvPr>
        <xdr:cNvSpPr txBox="1"/>
      </xdr:nvSpPr>
      <xdr:spPr>
        <a:xfrm>
          <a:off x="5928359" y="6263642"/>
          <a:ext cx="1979296" cy="25145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Closure costs              &gt;</a:t>
          </a:r>
        </a:p>
      </xdr:txBody>
    </xdr:sp>
    <xdr:clientData/>
  </xdr:twoCellAnchor>
  <xdr:twoCellAnchor editAs="oneCell">
    <xdr:from>
      <xdr:col>1</xdr:col>
      <xdr:colOff>247650</xdr:colOff>
      <xdr:row>8</xdr:row>
      <xdr:rowOff>85725</xdr:rowOff>
    </xdr:from>
    <xdr:to>
      <xdr:col>8</xdr:col>
      <xdr:colOff>136525</xdr:colOff>
      <xdr:row>23</xdr:row>
      <xdr:rowOff>162966</xdr:rowOff>
    </xdr:to>
    <xdr:pic>
      <xdr:nvPicPr>
        <xdr:cNvPr id="28" name="Picture 40">
          <a:extLst>
            <a:ext uri="{FF2B5EF4-FFF2-40B4-BE49-F238E27FC236}">
              <a16:creationId xmlns:a16="http://schemas.microsoft.com/office/drawing/2014/main" id="{E053A701-6D4D-CB95-EA61-FA4E82B4D40B}"/>
            </a:ext>
            <a:ext uri="{147F2762-F138-4A5C-976F-8EAC2B608ADB}">
              <a16:predDERef xmlns:a16="http://schemas.microsoft.com/office/drawing/2014/main" pred="{075D0DF4-EBB5-48F6-B1D2-037B52E02FF6}"/>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17398" b="16484"/>
        <a:stretch/>
      </xdr:blipFill>
      <xdr:spPr bwMode="auto">
        <a:xfrm>
          <a:off x="476250" y="1866900"/>
          <a:ext cx="4163695" cy="2688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3</xdr:col>
      <xdr:colOff>16193</xdr:colOff>
      <xdr:row>6</xdr:row>
      <xdr:rowOff>115252</xdr:rowOff>
    </xdr:from>
    <xdr:to>
      <xdr:col>5</xdr:col>
      <xdr:colOff>466725</xdr:colOff>
      <xdr:row>16</xdr:row>
      <xdr:rowOff>92392</xdr:rowOff>
    </xdr:to>
    <xdr:graphicFrame macro="">
      <xdr:nvGraphicFramePr>
        <xdr:cNvPr id="2" name="Chart 1">
          <a:extLst>
            <a:ext uri="{FF2B5EF4-FFF2-40B4-BE49-F238E27FC236}">
              <a16:creationId xmlns:a16="http://schemas.microsoft.com/office/drawing/2014/main" id="{3F29829D-D119-E9FB-20C1-8050AF80F3E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609601</xdr:colOff>
      <xdr:row>6</xdr:row>
      <xdr:rowOff>116205</xdr:rowOff>
    </xdr:from>
    <xdr:to>
      <xdr:col>9</xdr:col>
      <xdr:colOff>171451</xdr:colOff>
      <xdr:row>16</xdr:row>
      <xdr:rowOff>91440</xdr:rowOff>
    </xdr:to>
    <xdr:graphicFrame macro="">
      <xdr:nvGraphicFramePr>
        <xdr:cNvPr id="3" name="Chart 2">
          <a:extLst>
            <a:ext uri="{FF2B5EF4-FFF2-40B4-BE49-F238E27FC236}">
              <a16:creationId xmlns:a16="http://schemas.microsoft.com/office/drawing/2014/main" id="{F3ED2231-AE3D-4188-9D2A-84F6C929863C}"/>
            </a:ext>
            <a:ext uri="{147F2762-F138-4A5C-976F-8EAC2B608ADB}">
              <a16:predDERef xmlns:a16="http://schemas.microsoft.com/office/drawing/2014/main" pred="{3F29829D-D119-E9FB-20C1-8050AF80F3E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278130</xdr:colOff>
      <xdr:row>6</xdr:row>
      <xdr:rowOff>125730</xdr:rowOff>
    </xdr:from>
    <xdr:to>
      <xdr:col>15</xdr:col>
      <xdr:colOff>60008</xdr:colOff>
      <xdr:row>16</xdr:row>
      <xdr:rowOff>91440</xdr:rowOff>
    </xdr:to>
    <xdr:graphicFrame macro="">
      <xdr:nvGraphicFramePr>
        <xdr:cNvPr id="4" name="Chart 3">
          <a:extLst>
            <a:ext uri="{FF2B5EF4-FFF2-40B4-BE49-F238E27FC236}">
              <a16:creationId xmlns:a16="http://schemas.microsoft.com/office/drawing/2014/main" id="{95C3D2C6-B95D-4894-A2C9-3451E7A48C43}"/>
            </a:ext>
            <a:ext uri="{147F2762-F138-4A5C-976F-8EAC2B608ADB}">
              <a16:predDERef xmlns:a16="http://schemas.microsoft.com/office/drawing/2014/main" pred="{F3ED2231-AE3D-4188-9D2A-84F6C929863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762000</xdr:colOff>
      <xdr:row>5</xdr:row>
      <xdr:rowOff>224790</xdr:rowOff>
    </xdr:from>
    <xdr:to>
      <xdr:col>15</xdr:col>
      <xdr:colOff>293688</xdr:colOff>
      <xdr:row>16</xdr:row>
      <xdr:rowOff>247650</xdr:rowOff>
    </xdr:to>
    <xdr:sp macro="" textlink="">
      <xdr:nvSpPr>
        <xdr:cNvPr id="5" name="Rectangle: Rounded Corners 4">
          <a:extLst>
            <a:ext uri="{FF2B5EF4-FFF2-40B4-BE49-F238E27FC236}">
              <a16:creationId xmlns:a16="http://schemas.microsoft.com/office/drawing/2014/main" id="{08B04A83-D21F-4FDC-B631-FC1FBC85050A}"/>
            </a:ext>
          </a:extLst>
        </xdr:cNvPr>
        <xdr:cNvSpPr/>
      </xdr:nvSpPr>
      <xdr:spPr>
        <a:xfrm>
          <a:off x="2540000" y="1201103"/>
          <a:ext cx="11437938" cy="3078797"/>
        </a:xfrm>
        <a:prstGeom prst="roundRect">
          <a:avLst>
            <a:gd name="adj" fmla="val 6355"/>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249555</xdr:colOff>
      <xdr:row>5</xdr:row>
      <xdr:rowOff>19050</xdr:rowOff>
    </xdr:from>
    <xdr:to>
      <xdr:col>3</xdr:col>
      <xdr:colOff>1859280</xdr:colOff>
      <xdr:row>6</xdr:row>
      <xdr:rowOff>49531</xdr:rowOff>
    </xdr:to>
    <xdr:sp macro="" textlink="">
      <xdr:nvSpPr>
        <xdr:cNvPr id="6" name="TextBox 5">
          <a:extLst>
            <a:ext uri="{FF2B5EF4-FFF2-40B4-BE49-F238E27FC236}">
              <a16:creationId xmlns:a16="http://schemas.microsoft.com/office/drawing/2014/main" id="{3970321A-98FC-4468-857A-236AA6CB37C8}"/>
            </a:ext>
          </a:extLst>
        </xdr:cNvPr>
        <xdr:cNvSpPr txBox="1"/>
      </xdr:nvSpPr>
      <xdr:spPr>
        <a:xfrm>
          <a:off x="2907030" y="809625"/>
          <a:ext cx="1609725" cy="306706"/>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3</xdr:col>
      <xdr:colOff>40005</xdr:colOff>
      <xdr:row>86</xdr:row>
      <xdr:rowOff>152400</xdr:rowOff>
    </xdr:from>
    <xdr:to>
      <xdr:col>5</xdr:col>
      <xdr:colOff>706755</xdr:colOff>
      <xdr:row>102</xdr:row>
      <xdr:rowOff>135255</xdr:rowOff>
    </xdr:to>
    <xdr:graphicFrame macro="">
      <xdr:nvGraphicFramePr>
        <xdr:cNvPr id="7" name="Chart 6">
          <a:extLst>
            <a:ext uri="{FF2B5EF4-FFF2-40B4-BE49-F238E27FC236}">
              <a16:creationId xmlns:a16="http://schemas.microsoft.com/office/drawing/2014/main" id="{5A63180F-9638-4654-BDEC-B48AABD8568F}"/>
            </a:ext>
            <a:ext uri="{147F2762-F138-4A5C-976F-8EAC2B608ADB}">
              <a16:predDERef xmlns:a16="http://schemas.microsoft.com/office/drawing/2014/main" pred="{3970321A-98FC-4468-857A-236AA6CB37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857250</xdr:colOff>
      <xdr:row>86</xdr:row>
      <xdr:rowOff>135255</xdr:rowOff>
    </xdr:from>
    <xdr:to>
      <xdr:col>9</xdr:col>
      <xdr:colOff>417195</xdr:colOff>
      <xdr:row>102</xdr:row>
      <xdr:rowOff>144780</xdr:rowOff>
    </xdr:to>
    <xdr:graphicFrame macro="">
      <xdr:nvGraphicFramePr>
        <xdr:cNvPr id="8" name="Chart 7">
          <a:extLst>
            <a:ext uri="{FF2B5EF4-FFF2-40B4-BE49-F238E27FC236}">
              <a16:creationId xmlns:a16="http://schemas.microsoft.com/office/drawing/2014/main" id="{A42B2E5A-0AFF-46D4-AABF-011C121FCF4E}"/>
            </a:ext>
            <a:ext uri="{147F2762-F138-4A5C-976F-8EAC2B608ADB}">
              <a16:predDERef xmlns:a16="http://schemas.microsoft.com/office/drawing/2014/main" pred="{5A63180F-9638-4654-BDEC-B48AABD8568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796636</xdr:colOff>
      <xdr:row>85</xdr:row>
      <xdr:rowOff>135255</xdr:rowOff>
    </xdr:from>
    <xdr:to>
      <xdr:col>9</xdr:col>
      <xdr:colOff>545523</xdr:colOff>
      <xdr:row>103</xdr:row>
      <xdr:rowOff>93345</xdr:rowOff>
    </xdr:to>
    <xdr:sp macro="" textlink="">
      <xdr:nvSpPr>
        <xdr:cNvPr id="9" name="Rectangle: Rounded Corners 8">
          <a:extLst>
            <a:ext uri="{FF2B5EF4-FFF2-40B4-BE49-F238E27FC236}">
              <a16:creationId xmlns:a16="http://schemas.microsoft.com/office/drawing/2014/main" id="{048683F8-C4DB-4426-B7B4-2A4AAC84EBB7}"/>
            </a:ext>
          </a:extLst>
        </xdr:cNvPr>
        <xdr:cNvSpPr/>
      </xdr:nvSpPr>
      <xdr:spPr>
        <a:xfrm>
          <a:off x="2563091" y="22588278"/>
          <a:ext cx="7637318" cy="3075362"/>
        </a:xfrm>
        <a:prstGeom prst="roundRect">
          <a:avLst>
            <a:gd name="adj" fmla="val 7663"/>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207645</xdr:colOff>
      <xdr:row>84</xdr:row>
      <xdr:rowOff>133350</xdr:rowOff>
    </xdr:from>
    <xdr:to>
      <xdr:col>3</xdr:col>
      <xdr:colOff>1809750</xdr:colOff>
      <xdr:row>86</xdr:row>
      <xdr:rowOff>43816</xdr:rowOff>
    </xdr:to>
    <xdr:sp macro="" textlink="">
      <xdr:nvSpPr>
        <xdr:cNvPr id="10" name="TextBox 9">
          <a:extLst>
            <a:ext uri="{FF2B5EF4-FFF2-40B4-BE49-F238E27FC236}">
              <a16:creationId xmlns:a16="http://schemas.microsoft.com/office/drawing/2014/main" id="{8A7A5A97-162D-4E94-8493-B25BC584A533}"/>
            </a:ext>
          </a:extLst>
        </xdr:cNvPr>
        <xdr:cNvSpPr txBox="1"/>
      </xdr:nvSpPr>
      <xdr:spPr>
        <a:xfrm>
          <a:off x="2865120" y="22479000"/>
          <a:ext cx="1602105" cy="253366"/>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xdr:col>
      <xdr:colOff>0</xdr:colOff>
      <xdr:row>1</xdr:row>
      <xdr:rowOff>0</xdr:rowOff>
    </xdr:from>
    <xdr:to>
      <xdr:col>5</xdr:col>
      <xdr:colOff>356039</xdr:colOff>
      <xdr:row>3</xdr:row>
      <xdr:rowOff>635</xdr:rowOff>
    </xdr:to>
    <xdr:grpSp>
      <xdr:nvGrpSpPr>
        <xdr:cNvPr id="31" name="Group 30">
          <a:extLst>
            <a:ext uri="{FF2B5EF4-FFF2-40B4-BE49-F238E27FC236}">
              <a16:creationId xmlns:a16="http://schemas.microsoft.com/office/drawing/2014/main" id="{93C944B9-9F1B-E747-142C-FD603AE1E6D5}"/>
            </a:ext>
          </a:extLst>
        </xdr:cNvPr>
        <xdr:cNvGrpSpPr/>
      </xdr:nvGrpSpPr>
      <xdr:grpSpPr>
        <a:xfrm>
          <a:off x="857250" y="161192"/>
          <a:ext cx="4942693" cy="323020"/>
          <a:chOff x="889000" y="174625"/>
          <a:chExt cx="5086789" cy="349885"/>
        </a:xfrm>
      </xdr:grpSpPr>
      <xdr:grpSp>
        <xdr:nvGrpSpPr>
          <xdr:cNvPr id="22" name="Group 21">
            <a:hlinkClick xmlns:r="http://schemas.openxmlformats.org/officeDocument/2006/relationships" r:id="rId6"/>
            <a:extLst>
              <a:ext uri="{FF2B5EF4-FFF2-40B4-BE49-F238E27FC236}">
                <a16:creationId xmlns:a16="http://schemas.microsoft.com/office/drawing/2014/main" id="{FF20C1DB-AEC4-57D9-A178-05E079EAE7E5}"/>
              </a:ext>
            </a:extLst>
          </xdr:cNvPr>
          <xdr:cNvGrpSpPr/>
        </xdr:nvGrpSpPr>
        <xdr:grpSpPr>
          <a:xfrm>
            <a:off x="943357" y="184941"/>
            <a:ext cx="286436" cy="279068"/>
            <a:chOff x="795232" y="4916382"/>
            <a:chExt cx="433668" cy="440266"/>
          </a:xfrm>
        </xdr:grpSpPr>
        <xdr:pic>
          <xdr:nvPicPr>
            <xdr:cNvPr id="29" name="Graphic 28" descr="Home outline">
              <a:extLst>
                <a:ext uri="{FF2B5EF4-FFF2-40B4-BE49-F238E27FC236}">
                  <a16:creationId xmlns:a16="http://schemas.microsoft.com/office/drawing/2014/main" id="{1446867F-204D-FB7D-6431-857CD2427EB5}"/>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807042" y="4916382"/>
              <a:ext cx="418302" cy="401762"/>
            </a:xfrm>
            <a:prstGeom prst="rect">
              <a:avLst/>
            </a:prstGeom>
          </xdr:spPr>
        </xdr:pic>
        <xdr:sp macro="" textlink="">
          <xdr:nvSpPr>
            <xdr:cNvPr id="30" name="Oval 29">
              <a:extLst>
                <a:ext uri="{FF2B5EF4-FFF2-40B4-BE49-F238E27FC236}">
                  <a16:creationId xmlns:a16="http://schemas.microsoft.com/office/drawing/2014/main" id="{C49AB8B1-BF98-A4F1-C397-46B65A329DD6}"/>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23" name="Flowchart: Terminator 22">
            <a:hlinkClick xmlns:r="http://schemas.openxmlformats.org/officeDocument/2006/relationships" r:id="rId9"/>
            <a:extLst>
              <a:ext uri="{FF2B5EF4-FFF2-40B4-BE49-F238E27FC236}">
                <a16:creationId xmlns:a16="http://schemas.microsoft.com/office/drawing/2014/main" id="{AB92C289-11FE-38D4-6E3E-4718F934B41D}"/>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24" name="Flowchart: Terminator 23">
            <a:hlinkClick xmlns:r="http://schemas.openxmlformats.org/officeDocument/2006/relationships" r:id="rId10"/>
            <a:extLst>
              <a:ext uri="{FF2B5EF4-FFF2-40B4-BE49-F238E27FC236}">
                <a16:creationId xmlns:a16="http://schemas.microsoft.com/office/drawing/2014/main" id="{E7F04142-2D57-5C1C-FB8E-0CEEBC5A55AC}"/>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25" name="Flowchart: Terminator 24">
            <a:hlinkClick xmlns:r="http://schemas.openxmlformats.org/officeDocument/2006/relationships" r:id="rId11"/>
            <a:extLst>
              <a:ext uri="{FF2B5EF4-FFF2-40B4-BE49-F238E27FC236}">
                <a16:creationId xmlns:a16="http://schemas.microsoft.com/office/drawing/2014/main" id="{FA255689-9FBB-0A48-F542-F27E3E777262}"/>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26" name="Flowchart: Terminator 25">
            <a:hlinkClick xmlns:r="http://schemas.openxmlformats.org/officeDocument/2006/relationships" r:id="rId12"/>
            <a:extLst>
              <a:ext uri="{FF2B5EF4-FFF2-40B4-BE49-F238E27FC236}">
                <a16:creationId xmlns:a16="http://schemas.microsoft.com/office/drawing/2014/main" id="{C953FCE7-7B67-1073-FCB6-E829D4186B8A}"/>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27" name="Flowchart: Terminator 26">
            <a:hlinkClick xmlns:r="http://schemas.openxmlformats.org/officeDocument/2006/relationships" r:id="rId13"/>
            <a:extLst>
              <a:ext uri="{FF2B5EF4-FFF2-40B4-BE49-F238E27FC236}">
                <a16:creationId xmlns:a16="http://schemas.microsoft.com/office/drawing/2014/main" id="{C6959C62-4C2B-D0CB-7BFD-2FD903A6E6C8}"/>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28" name="Rectangle: Rounded Corners 27">
            <a:extLst>
              <a:ext uri="{FF2B5EF4-FFF2-40B4-BE49-F238E27FC236}">
                <a16:creationId xmlns:a16="http://schemas.microsoft.com/office/drawing/2014/main" id="{56CBB1CF-040E-4591-3F90-999823C7E88B}"/>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0</xdr:col>
      <xdr:colOff>873125</xdr:colOff>
      <xdr:row>4</xdr:row>
      <xdr:rowOff>7938</xdr:rowOff>
    </xdr:from>
    <xdr:to>
      <xdr:col>2</xdr:col>
      <xdr:colOff>281097</xdr:colOff>
      <xdr:row>19</xdr:row>
      <xdr:rowOff>16957</xdr:rowOff>
    </xdr:to>
    <xdr:grpSp>
      <xdr:nvGrpSpPr>
        <xdr:cNvPr id="32" name="Group 31">
          <a:extLst>
            <a:ext uri="{FF2B5EF4-FFF2-40B4-BE49-F238E27FC236}">
              <a16:creationId xmlns:a16="http://schemas.microsoft.com/office/drawing/2014/main" id="{9E6644C9-5321-4147-A612-31613C54397B}"/>
            </a:ext>
          </a:extLst>
        </xdr:cNvPr>
        <xdr:cNvGrpSpPr/>
      </xdr:nvGrpSpPr>
      <xdr:grpSpPr>
        <a:xfrm>
          <a:off x="854075" y="652707"/>
          <a:ext cx="1141522" cy="4068135"/>
          <a:chOff x="1692315" y="647141"/>
          <a:chExt cx="1193592" cy="4075242"/>
        </a:xfrm>
      </xdr:grpSpPr>
      <xdr:sp macro="" textlink="">
        <xdr:nvSpPr>
          <xdr:cNvPr id="33" name="Rectangle: Rounded Corners 32">
            <a:extLst>
              <a:ext uri="{FF2B5EF4-FFF2-40B4-BE49-F238E27FC236}">
                <a16:creationId xmlns:a16="http://schemas.microsoft.com/office/drawing/2014/main" id="{FF845604-218F-A9A2-ABF3-15999FAD231E}"/>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34" name="TextBox 44">
            <a:extLst>
              <a:ext uri="{FF2B5EF4-FFF2-40B4-BE49-F238E27FC236}">
                <a16:creationId xmlns:a16="http://schemas.microsoft.com/office/drawing/2014/main" id="{827C9789-23F0-BF86-0A71-053398629D21}"/>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35" name="TextBox 34">
            <a:extLst>
              <a:ext uri="{FF2B5EF4-FFF2-40B4-BE49-F238E27FC236}">
                <a16:creationId xmlns:a16="http://schemas.microsoft.com/office/drawing/2014/main" id="{D80A5508-6AF2-87BA-F594-3703F51EED27}"/>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6" name="TextBox 35">
            <a:hlinkClick xmlns:r="http://schemas.openxmlformats.org/officeDocument/2006/relationships" r:id="rId14"/>
            <a:extLst>
              <a:ext uri="{FF2B5EF4-FFF2-40B4-BE49-F238E27FC236}">
                <a16:creationId xmlns:a16="http://schemas.microsoft.com/office/drawing/2014/main" id="{EF67908C-D357-D7DA-14CB-981E31992B40}"/>
              </a:ext>
            </a:extLst>
          </xdr:cNvPr>
          <xdr:cNvSpPr txBox="1"/>
        </xdr:nvSpPr>
        <xdr:spPr>
          <a:xfrm>
            <a:off x="1772995" y="1143954"/>
            <a:ext cx="1028809" cy="189996"/>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Energy</a:t>
            </a:r>
          </a:p>
        </xdr:txBody>
      </xdr:sp>
      <xdr:sp macro="" textlink="">
        <xdr:nvSpPr>
          <xdr:cNvPr id="37" name="TextBox 36">
            <a:hlinkClick xmlns:r="http://schemas.openxmlformats.org/officeDocument/2006/relationships" r:id="rId15"/>
            <a:extLst>
              <a:ext uri="{FF2B5EF4-FFF2-40B4-BE49-F238E27FC236}">
                <a16:creationId xmlns:a16="http://schemas.microsoft.com/office/drawing/2014/main" id="{6B8B7A10-0278-4F42-0B8C-35B9B4724A1E}"/>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Country energy</a:t>
            </a:r>
          </a:p>
        </xdr:txBody>
      </xdr:sp>
      <xdr:sp macro="" textlink="">
        <xdr:nvSpPr>
          <xdr:cNvPr id="38" name="TextBox 37">
            <a:hlinkClick xmlns:r="http://schemas.openxmlformats.org/officeDocument/2006/relationships" r:id="rId16"/>
            <a:extLst>
              <a:ext uri="{FF2B5EF4-FFF2-40B4-BE49-F238E27FC236}">
                <a16:creationId xmlns:a16="http://schemas.microsoft.com/office/drawing/2014/main" id="{530CF6B0-E4A2-0BCC-5817-DC9A23B9C897}"/>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Energy and carbon performance</a:t>
            </a:r>
          </a:p>
        </xdr:txBody>
      </xdr:sp>
      <xdr:sp macro="" textlink="">
        <xdr:nvSpPr>
          <xdr:cNvPr id="39" name="TextBox 38">
            <a:hlinkClick xmlns:r="http://schemas.openxmlformats.org/officeDocument/2006/relationships" r:id="rId17"/>
            <a:extLst>
              <a:ext uri="{FF2B5EF4-FFF2-40B4-BE49-F238E27FC236}">
                <a16:creationId xmlns:a16="http://schemas.microsoft.com/office/drawing/2014/main" id="{7E92FF63-D2F2-9F0B-BD1D-7C6B2173D526}"/>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GHG emissions</a:t>
            </a:r>
          </a:p>
        </xdr:txBody>
      </xdr:sp>
      <xdr:sp macro="" textlink="">
        <xdr:nvSpPr>
          <xdr:cNvPr id="40" name="TextBox 39">
            <a:hlinkClick xmlns:r="http://schemas.openxmlformats.org/officeDocument/2006/relationships" r:id="rId18"/>
            <a:extLst>
              <a:ext uri="{FF2B5EF4-FFF2-40B4-BE49-F238E27FC236}">
                <a16:creationId xmlns:a16="http://schemas.microsoft.com/office/drawing/2014/main" id="{AA463F2D-4AE8-F64E-4D0E-E6C933C125A8}"/>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Water</a:t>
            </a:r>
          </a:p>
        </xdr:txBody>
      </xdr:sp>
      <xdr:sp macro="" textlink="">
        <xdr:nvSpPr>
          <xdr:cNvPr id="41" name="TextBox 40">
            <a:hlinkClick xmlns:r="http://schemas.openxmlformats.org/officeDocument/2006/relationships" r:id="rId19"/>
            <a:extLst>
              <a:ext uri="{FF2B5EF4-FFF2-40B4-BE49-F238E27FC236}">
                <a16:creationId xmlns:a16="http://schemas.microsoft.com/office/drawing/2014/main" id="{B844B62B-A7E9-9546-862F-6D4AB40D690F}"/>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Environmental OPEX and CAPEX</a:t>
            </a:r>
          </a:p>
        </xdr:txBody>
      </xdr:sp>
      <xdr:sp macro="" textlink="">
        <xdr:nvSpPr>
          <xdr:cNvPr id="42" name="TextBox 41">
            <a:hlinkClick xmlns:r="http://schemas.openxmlformats.org/officeDocument/2006/relationships" r:id="rId20"/>
            <a:extLst>
              <a:ext uri="{FF2B5EF4-FFF2-40B4-BE49-F238E27FC236}">
                <a16:creationId xmlns:a16="http://schemas.microsoft.com/office/drawing/2014/main" id="{3CDCF2E9-A1BA-47B9-F7AF-0333442FAA36}"/>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 and compliance</a:t>
            </a:r>
          </a:p>
        </xdr:txBody>
      </xdr:sp>
      <xdr:sp macro="" textlink="">
        <xdr:nvSpPr>
          <xdr:cNvPr id="43" name="TextBox 42">
            <a:hlinkClick xmlns:r="http://schemas.openxmlformats.org/officeDocument/2006/relationships" r:id="rId21"/>
            <a:extLst>
              <a:ext uri="{FF2B5EF4-FFF2-40B4-BE49-F238E27FC236}">
                <a16:creationId xmlns:a16="http://schemas.microsoft.com/office/drawing/2014/main" id="{D11DE280-411F-94D7-F955-DC2F52C5808A}"/>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44" name="TextBox 43">
            <a:hlinkClick xmlns:r="http://schemas.openxmlformats.org/officeDocument/2006/relationships" r:id="rId22"/>
            <a:extLst>
              <a:ext uri="{FF2B5EF4-FFF2-40B4-BE49-F238E27FC236}">
                <a16:creationId xmlns:a16="http://schemas.microsoft.com/office/drawing/2014/main" id="{37007A18-2AE3-96F7-6FFB-D4D2C903E090}"/>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45" name="TextBox 44">
            <a:hlinkClick xmlns:r="http://schemas.openxmlformats.org/officeDocument/2006/relationships" r:id="rId23"/>
            <a:extLst>
              <a:ext uri="{FF2B5EF4-FFF2-40B4-BE49-F238E27FC236}">
                <a16:creationId xmlns:a16="http://schemas.microsoft.com/office/drawing/2014/main" id="{E3AD3CCF-B894-9122-18C5-738E2E77FA23}"/>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46" name="TextBox 45">
            <a:hlinkClick xmlns:r="http://schemas.openxmlformats.org/officeDocument/2006/relationships" r:id="rId24"/>
            <a:extLst>
              <a:ext uri="{FF2B5EF4-FFF2-40B4-BE49-F238E27FC236}">
                <a16:creationId xmlns:a16="http://schemas.microsoft.com/office/drawing/2014/main" id="{299FF359-F94B-4EEF-FEB8-00EA1B91226D}"/>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Cyanide incident reporting</a:t>
            </a:r>
          </a:p>
        </xdr:txBody>
      </xdr:sp>
    </xdr:grpSp>
    <xdr:clientData/>
  </xdr:twoCellAnchor>
</xdr:wsDr>
</file>

<file path=xl/drawings/drawing11.xml><?xml version="1.0" encoding="utf-8"?>
<xdr:wsDr xmlns:xdr="http://schemas.openxmlformats.org/drawingml/2006/spreadsheetDrawing" xmlns:a="http://schemas.openxmlformats.org/drawingml/2006/main">
  <xdr:twoCellAnchor>
    <xdr:from>
      <xdr:col>3</xdr:col>
      <xdr:colOff>16192</xdr:colOff>
      <xdr:row>174</xdr:row>
      <xdr:rowOff>143827</xdr:rowOff>
    </xdr:from>
    <xdr:to>
      <xdr:col>6</xdr:col>
      <xdr:colOff>639127</xdr:colOff>
      <xdr:row>184</xdr:row>
      <xdr:rowOff>111442</xdr:rowOff>
    </xdr:to>
    <xdr:graphicFrame macro="">
      <xdr:nvGraphicFramePr>
        <xdr:cNvPr id="2" name="Chart 1">
          <a:extLst>
            <a:ext uri="{FF2B5EF4-FFF2-40B4-BE49-F238E27FC236}">
              <a16:creationId xmlns:a16="http://schemas.microsoft.com/office/drawing/2014/main" id="{0CB925EF-F0A7-4E1D-A070-54CA6515546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360997</xdr:colOff>
      <xdr:row>6</xdr:row>
      <xdr:rowOff>226695</xdr:rowOff>
    </xdr:from>
    <xdr:to>
      <xdr:col>5</xdr:col>
      <xdr:colOff>596265</xdr:colOff>
      <xdr:row>13</xdr:row>
      <xdr:rowOff>273516</xdr:rowOff>
    </xdr:to>
    <xdr:graphicFrame macro="">
      <xdr:nvGraphicFramePr>
        <xdr:cNvPr id="3" name="Chart 2">
          <a:extLst>
            <a:ext uri="{FF2B5EF4-FFF2-40B4-BE49-F238E27FC236}">
              <a16:creationId xmlns:a16="http://schemas.microsoft.com/office/drawing/2014/main" id="{AD516047-202B-CF13-B194-52EA8B1E60CA}"/>
            </a:ext>
            <a:ext uri="{147F2762-F138-4A5C-976F-8EAC2B608ADB}">
              <a16:predDERef xmlns:a16="http://schemas.microsoft.com/office/drawing/2014/main" pred="{0CB925EF-F0A7-4E1D-A070-54CA6515546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741046</xdr:colOff>
      <xdr:row>6</xdr:row>
      <xdr:rowOff>234316</xdr:rowOff>
    </xdr:from>
    <xdr:to>
      <xdr:col>8</xdr:col>
      <xdr:colOff>811530</xdr:colOff>
      <xdr:row>13</xdr:row>
      <xdr:rowOff>275859</xdr:rowOff>
    </xdr:to>
    <xdr:graphicFrame macro="">
      <xdr:nvGraphicFramePr>
        <xdr:cNvPr id="4" name="Chart 3">
          <a:extLst>
            <a:ext uri="{FF2B5EF4-FFF2-40B4-BE49-F238E27FC236}">
              <a16:creationId xmlns:a16="http://schemas.microsoft.com/office/drawing/2014/main" id="{8C462539-5216-4AA6-8EAD-96524A8F9B09}"/>
            </a:ext>
            <a:ext uri="{147F2762-F138-4A5C-976F-8EAC2B608ADB}">
              <a16:predDERef xmlns:a16="http://schemas.microsoft.com/office/drawing/2014/main" pred="{AD516047-202B-CF13-B194-52EA8B1E60C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350520</xdr:colOff>
      <xdr:row>14</xdr:row>
      <xdr:rowOff>120015</xdr:rowOff>
    </xdr:from>
    <xdr:to>
      <xdr:col>5</xdr:col>
      <xdr:colOff>600075</xdr:colOff>
      <xdr:row>22</xdr:row>
      <xdr:rowOff>144068</xdr:rowOff>
    </xdr:to>
    <xdr:graphicFrame macro="">
      <xdr:nvGraphicFramePr>
        <xdr:cNvPr id="5" name="Chart 4">
          <a:extLst>
            <a:ext uri="{FF2B5EF4-FFF2-40B4-BE49-F238E27FC236}">
              <a16:creationId xmlns:a16="http://schemas.microsoft.com/office/drawing/2014/main" id="{6B18DA50-928B-4575-84CF-792A6A38D2CD}"/>
            </a:ext>
            <a:ext uri="{147F2762-F138-4A5C-976F-8EAC2B608ADB}">
              <a16:predDERef xmlns:a16="http://schemas.microsoft.com/office/drawing/2014/main" pred="{8C462539-5216-4AA6-8EAD-96524A8F9B0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744854</xdr:colOff>
      <xdr:row>14</xdr:row>
      <xdr:rowOff>120015</xdr:rowOff>
    </xdr:from>
    <xdr:to>
      <xdr:col>8</xdr:col>
      <xdr:colOff>798194</xdr:colOff>
      <xdr:row>22</xdr:row>
      <xdr:rowOff>150495</xdr:rowOff>
    </xdr:to>
    <xdr:graphicFrame macro="">
      <xdr:nvGraphicFramePr>
        <xdr:cNvPr id="6" name="Chart 5">
          <a:extLst>
            <a:ext uri="{FF2B5EF4-FFF2-40B4-BE49-F238E27FC236}">
              <a16:creationId xmlns:a16="http://schemas.microsoft.com/office/drawing/2014/main" id="{7CCB1A26-7A8C-4C5B-8055-CDBC7BFCC945}"/>
            </a:ext>
            <a:ext uri="{147F2762-F138-4A5C-976F-8EAC2B608ADB}">
              <a16:predDERef xmlns:a16="http://schemas.microsoft.com/office/drawing/2014/main" pred="{6B18DA50-928B-4575-84CF-792A6A38D2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5715</xdr:colOff>
      <xdr:row>6</xdr:row>
      <xdr:rowOff>40005</xdr:rowOff>
    </xdr:from>
    <xdr:to>
      <xdr:col>9</xdr:col>
      <xdr:colOff>104775</xdr:colOff>
      <xdr:row>23</xdr:row>
      <xdr:rowOff>85725</xdr:rowOff>
    </xdr:to>
    <xdr:sp macro="" textlink="">
      <xdr:nvSpPr>
        <xdr:cNvPr id="7" name="Rectangle: Rounded Corners 6">
          <a:extLst>
            <a:ext uri="{FF2B5EF4-FFF2-40B4-BE49-F238E27FC236}">
              <a16:creationId xmlns:a16="http://schemas.microsoft.com/office/drawing/2014/main" id="{433980A5-5260-4B4F-8BF4-5952B8923456}"/>
            </a:ext>
          </a:extLst>
        </xdr:cNvPr>
        <xdr:cNvSpPr/>
      </xdr:nvSpPr>
      <xdr:spPr>
        <a:xfrm>
          <a:off x="2663190" y="1278255"/>
          <a:ext cx="7090410" cy="4741545"/>
        </a:xfrm>
        <a:prstGeom prst="roundRect">
          <a:avLst>
            <a:gd name="adj" fmla="val 9829"/>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182880</xdr:colOff>
      <xdr:row>5</xdr:row>
      <xdr:rowOff>91440</xdr:rowOff>
    </xdr:from>
    <xdr:to>
      <xdr:col>3</xdr:col>
      <xdr:colOff>1792605</xdr:colOff>
      <xdr:row>6</xdr:row>
      <xdr:rowOff>125731</xdr:rowOff>
    </xdr:to>
    <xdr:sp macro="" textlink="">
      <xdr:nvSpPr>
        <xdr:cNvPr id="8" name="TextBox 7">
          <a:extLst>
            <a:ext uri="{FF2B5EF4-FFF2-40B4-BE49-F238E27FC236}">
              <a16:creationId xmlns:a16="http://schemas.microsoft.com/office/drawing/2014/main" id="{B3815232-8E3B-4FDC-BBEF-1D10032355BD}"/>
            </a:ext>
          </a:extLst>
        </xdr:cNvPr>
        <xdr:cNvSpPr txBox="1"/>
      </xdr:nvSpPr>
      <xdr:spPr>
        <a:xfrm>
          <a:off x="2840355" y="1053465"/>
          <a:ext cx="1609725" cy="310516"/>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xdr:col>
      <xdr:colOff>0</xdr:colOff>
      <xdr:row>1</xdr:row>
      <xdr:rowOff>0</xdr:rowOff>
    </xdr:from>
    <xdr:to>
      <xdr:col>5</xdr:col>
      <xdr:colOff>366199</xdr:colOff>
      <xdr:row>3</xdr:row>
      <xdr:rowOff>6985</xdr:rowOff>
    </xdr:to>
    <xdr:grpSp>
      <xdr:nvGrpSpPr>
        <xdr:cNvPr id="29" name="Group 28">
          <a:extLst>
            <a:ext uri="{FF2B5EF4-FFF2-40B4-BE49-F238E27FC236}">
              <a16:creationId xmlns:a16="http://schemas.microsoft.com/office/drawing/2014/main" id="{A0B9AA8E-906B-4A41-AA45-BE6E4B29E778}"/>
            </a:ext>
          </a:extLst>
        </xdr:cNvPr>
        <xdr:cNvGrpSpPr/>
      </xdr:nvGrpSpPr>
      <xdr:grpSpPr>
        <a:xfrm>
          <a:off x="857250" y="161925"/>
          <a:ext cx="4947724" cy="330835"/>
          <a:chOff x="889000" y="174625"/>
          <a:chExt cx="5086789" cy="349885"/>
        </a:xfrm>
      </xdr:grpSpPr>
      <xdr:grpSp>
        <xdr:nvGrpSpPr>
          <xdr:cNvPr id="30" name="Group 29">
            <a:hlinkClick xmlns:r="http://schemas.openxmlformats.org/officeDocument/2006/relationships" r:id="rId6"/>
            <a:extLst>
              <a:ext uri="{FF2B5EF4-FFF2-40B4-BE49-F238E27FC236}">
                <a16:creationId xmlns:a16="http://schemas.microsoft.com/office/drawing/2014/main" id="{632C0A23-D8F0-A09E-1994-7BC630A54ECA}"/>
              </a:ext>
            </a:extLst>
          </xdr:cNvPr>
          <xdr:cNvGrpSpPr/>
        </xdr:nvGrpSpPr>
        <xdr:grpSpPr>
          <a:xfrm>
            <a:off x="943357" y="184941"/>
            <a:ext cx="286436" cy="279068"/>
            <a:chOff x="795232" y="4916382"/>
            <a:chExt cx="433668" cy="440266"/>
          </a:xfrm>
        </xdr:grpSpPr>
        <xdr:pic>
          <xdr:nvPicPr>
            <xdr:cNvPr id="37" name="Graphic 36" descr="Home outline">
              <a:extLst>
                <a:ext uri="{FF2B5EF4-FFF2-40B4-BE49-F238E27FC236}">
                  <a16:creationId xmlns:a16="http://schemas.microsoft.com/office/drawing/2014/main" id="{F08DCA5C-BA12-6E9E-8940-26A735CB9E5B}"/>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807042" y="4916382"/>
              <a:ext cx="418302" cy="401762"/>
            </a:xfrm>
            <a:prstGeom prst="rect">
              <a:avLst/>
            </a:prstGeom>
          </xdr:spPr>
        </xdr:pic>
        <xdr:sp macro="" textlink="">
          <xdr:nvSpPr>
            <xdr:cNvPr id="38" name="Oval 37">
              <a:extLst>
                <a:ext uri="{FF2B5EF4-FFF2-40B4-BE49-F238E27FC236}">
                  <a16:creationId xmlns:a16="http://schemas.microsoft.com/office/drawing/2014/main" id="{A3D623B8-7226-8E66-370D-9796E9C1EF40}"/>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31" name="Flowchart: Terminator 30">
            <a:hlinkClick xmlns:r="http://schemas.openxmlformats.org/officeDocument/2006/relationships" r:id="rId9"/>
            <a:extLst>
              <a:ext uri="{FF2B5EF4-FFF2-40B4-BE49-F238E27FC236}">
                <a16:creationId xmlns:a16="http://schemas.microsoft.com/office/drawing/2014/main" id="{5C4F6BBA-CF3E-C0E6-E8D0-9774F026FAEC}"/>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32" name="Flowchart: Terminator 31">
            <a:hlinkClick xmlns:r="http://schemas.openxmlformats.org/officeDocument/2006/relationships" r:id="rId10"/>
            <a:extLst>
              <a:ext uri="{FF2B5EF4-FFF2-40B4-BE49-F238E27FC236}">
                <a16:creationId xmlns:a16="http://schemas.microsoft.com/office/drawing/2014/main" id="{5C4CA491-7660-117B-8826-288D81879C54}"/>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3" name="Flowchart: Terminator 32">
            <a:hlinkClick xmlns:r="http://schemas.openxmlformats.org/officeDocument/2006/relationships" r:id="rId11"/>
            <a:extLst>
              <a:ext uri="{FF2B5EF4-FFF2-40B4-BE49-F238E27FC236}">
                <a16:creationId xmlns:a16="http://schemas.microsoft.com/office/drawing/2014/main" id="{DF3ACC12-BE53-A0E7-AED3-306C4BEAD3E7}"/>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34" name="Flowchart: Terminator 33">
            <a:hlinkClick xmlns:r="http://schemas.openxmlformats.org/officeDocument/2006/relationships" r:id="rId12"/>
            <a:extLst>
              <a:ext uri="{FF2B5EF4-FFF2-40B4-BE49-F238E27FC236}">
                <a16:creationId xmlns:a16="http://schemas.microsoft.com/office/drawing/2014/main" id="{4C639E7B-94D4-E1A7-E7E7-212BF8373081}"/>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5" name="Flowchart: Terminator 34">
            <a:hlinkClick xmlns:r="http://schemas.openxmlformats.org/officeDocument/2006/relationships" r:id="rId13"/>
            <a:extLst>
              <a:ext uri="{FF2B5EF4-FFF2-40B4-BE49-F238E27FC236}">
                <a16:creationId xmlns:a16="http://schemas.microsoft.com/office/drawing/2014/main" id="{C57D0E24-237B-0B99-5670-383002C023D1}"/>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6" name="Rectangle: Rounded Corners 35">
            <a:extLst>
              <a:ext uri="{FF2B5EF4-FFF2-40B4-BE49-F238E27FC236}">
                <a16:creationId xmlns:a16="http://schemas.microsoft.com/office/drawing/2014/main" id="{2175E4A0-1384-F28E-1856-1D2741C58384}"/>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19050</xdr:colOff>
      <xdr:row>4</xdr:row>
      <xdr:rowOff>123825</xdr:rowOff>
    </xdr:from>
    <xdr:to>
      <xdr:col>2</xdr:col>
      <xdr:colOff>317292</xdr:colOff>
      <xdr:row>19</xdr:row>
      <xdr:rowOff>57597</xdr:rowOff>
    </xdr:to>
    <xdr:grpSp>
      <xdr:nvGrpSpPr>
        <xdr:cNvPr id="69" name="Group 68">
          <a:extLst>
            <a:ext uri="{FF2B5EF4-FFF2-40B4-BE49-F238E27FC236}">
              <a16:creationId xmlns:a16="http://schemas.microsoft.com/office/drawing/2014/main" id="{F02C2BDD-E421-4E9E-9D55-6ABAC883A262}"/>
            </a:ext>
          </a:extLst>
        </xdr:cNvPr>
        <xdr:cNvGrpSpPr/>
      </xdr:nvGrpSpPr>
      <xdr:grpSpPr>
        <a:xfrm>
          <a:off x="876300" y="771525"/>
          <a:ext cx="1155492" cy="4077147"/>
          <a:chOff x="1692315" y="647141"/>
          <a:chExt cx="1193592" cy="4075242"/>
        </a:xfrm>
      </xdr:grpSpPr>
      <xdr:sp macro="" textlink="">
        <xdr:nvSpPr>
          <xdr:cNvPr id="70" name="Rectangle: Rounded Corners 69">
            <a:extLst>
              <a:ext uri="{FF2B5EF4-FFF2-40B4-BE49-F238E27FC236}">
                <a16:creationId xmlns:a16="http://schemas.microsoft.com/office/drawing/2014/main" id="{B1DB987D-F3D3-105A-AC3F-771E417A05EC}"/>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71" name="TextBox 44">
            <a:extLst>
              <a:ext uri="{FF2B5EF4-FFF2-40B4-BE49-F238E27FC236}">
                <a16:creationId xmlns:a16="http://schemas.microsoft.com/office/drawing/2014/main" id="{F03421DD-C60F-1252-2F77-994A7722DF8D}"/>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72" name="TextBox 71">
            <a:extLst>
              <a:ext uri="{FF2B5EF4-FFF2-40B4-BE49-F238E27FC236}">
                <a16:creationId xmlns:a16="http://schemas.microsoft.com/office/drawing/2014/main" id="{1AF5C7A2-1529-B189-C1DC-94EB26CC256E}"/>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73" name="TextBox 72">
            <a:hlinkClick xmlns:r="http://schemas.openxmlformats.org/officeDocument/2006/relationships" r:id="rId14"/>
            <a:extLst>
              <a:ext uri="{FF2B5EF4-FFF2-40B4-BE49-F238E27FC236}">
                <a16:creationId xmlns:a16="http://schemas.microsoft.com/office/drawing/2014/main" id="{7287AC26-8F46-8373-B65B-4CC20D54F616}"/>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74" name="TextBox 73">
            <a:hlinkClick xmlns:r="http://schemas.openxmlformats.org/officeDocument/2006/relationships" r:id="rId15"/>
            <a:extLst>
              <a:ext uri="{FF2B5EF4-FFF2-40B4-BE49-F238E27FC236}">
                <a16:creationId xmlns:a16="http://schemas.microsoft.com/office/drawing/2014/main" id="{D8A3DC84-08E9-B2D0-44DC-5900224A9397}"/>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Country energy</a:t>
            </a:r>
          </a:p>
        </xdr:txBody>
      </xdr:sp>
      <xdr:sp macro="" textlink="">
        <xdr:nvSpPr>
          <xdr:cNvPr id="75" name="TextBox 74">
            <a:hlinkClick xmlns:r="http://schemas.openxmlformats.org/officeDocument/2006/relationships" r:id="rId16"/>
            <a:extLst>
              <a:ext uri="{FF2B5EF4-FFF2-40B4-BE49-F238E27FC236}">
                <a16:creationId xmlns:a16="http://schemas.microsoft.com/office/drawing/2014/main" id="{75A1458B-A552-DDED-8C8E-301239FA069A}"/>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Energy and carbon performance</a:t>
            </a:r>
          </a:p>
        </xdr:txBody>
      </xdr:sp>
      <xdr:sp macro="" textlink="">
        <xdr:nvSpPr>
          <xdr:cNvPr id="76" name="TextBox 75">
            <a:hlinkClick xmlns:r="http://schemas.openxmlformats.org/officeDocument/2006/relationships" r:id="rId17"/>
            <a:extLst>
              <a:ext uri="{FF2B5EF4-FFF2-40B4-BE49-F238E27FC236}">
                <a16:creationId xmlns:a16="http://schemas.microsoft.com/office/drawing/2014/main" id="{7379E506-733E-D1C9-F8BB-6212EEE3AAE4}"/>
              </a:ext>
            </a:extLst>
          </xdr:cNvPr>
          <xdr:cNvSpPr txBox="1"/>
        </xdr:nvSpPr>
        <xdr:spPr>
          <a:xfrm>
            <a:off x="1772995" y="1382219"/>
            <a:ext cx="1024999" cy="210373"/>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GHG emissions</a:t>
            </a:r>
          </a:p>
        </xdr:txBody>
      </xdr:sp>
      <xdr:sp macro="" textlink="">
        <xdr:nvSpPr>
          <xdr:cNvPr id="77" name="TextBox 76">
            <a:hlinkClick xmlns:r="http://schemas.openxmlformats.org/officeDocument/2006/relationships" r:id="rId18"/>
            <a:extLst>
              <a:ext uri="{FF2B5EF4-FFF2-40B4-BE49-F238E27FC236}">
                <a16:creationId xmlns:a16="http://schemas.microsoft.com/office/drawing/2014/main" id="{1D04FE3F-4386-EF12-6814-411E389AE384}"/>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Water</a:t>
            </a:r>
          </a:p>
        </xdr:txBody>
      </xdr:sp>
      <xdr:sp macro="" textlink="">
        <xdr:nvSpPr>
          <xdr:cNvPr id="78" name="TextBox 77">
            <a:hlinkClick xmlns:r="http://schemas.openxmlformats.org/officeDocument/2006/relationships" r:id="rId19"/>
            <a:extLst>
              <a:ext uri="{FF2B5EF4-FFF2-40B4-BE49-F238E27FC236}">
                <a16:creationId xmlns:a16="http://schemas.microsoft.com/office/drawing/2014/main" id="{D9713BEB-353B-23B0-2923-8AF380DB0F32}"/>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Environmental OPEX and CAPEX</a:t>
            </a:r>
          </a:p>
        </xdr:txBody>
      </xdr:sp>
      <xdr:sp macro="" textlink="">
        <xdr:nvSpPr>
          <xdr:cNvPr id="79" name="TextBox 78">
            <a:hlinkClick xmlns:r="http://schemas.openxmlformats.org/officeDocument/2006/relationships" r:id="rId20"/>
            <a:extLst>
              <a:ext uri="{FF2B5EF4-FFF2-40B4-BE49-F238E27FC236}">
                <a16:creationId xmlns:a16="http://schemas.microsoft.com/office/drawing/2014/main" id="{300EB634-35F7-39BB-F68D-F9C8E241EED7}"/>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 and compliance</a:t>
            </a:r>
          </a:p>
        </xdr:txBody>
      </xdr:sp>
      <xdr:sp macro="" textlink="">
        <xdr:nvSpPr>
          <xdr:cNvPr id="80" name="TextBox 79">
            <a:hlinkClick xmlns:r="http://schemas.openxmlformats.org/officeDocument/2006/relationships" r:id="rId21"/>
            <a:extLst>
              <a:ext uri="{FF2B5EF4-FFF2-40B4-BE49-F238E27FC236}">
                <a16:creationId xmlns:a16="http://schemas.microsoft.com/office/drawing/2014/main" id="{F20E124E-B325-D950-E1A6-0D86CFDE67E4}"/>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81" name="TextBox 80">
            <a:hlinkClick xmlns:r="http://schemas.openxmlformats.org/officeDocument/2006/relationships" r:id="rId22"/>
            <a:extLst>
              <a:ext uri="{FF2B5EF4-FFF2-40B4-BE49-F238E27FC236}">
                <a16:creationId xmlns:a16="http://schemas.microsoft.com/office/drawing/2014/main" id="{3EFFE864-14D2-BE43-43EB-0A6EED833D9E}"/>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82" name="TextBox 81">
            <a:hlinkClick xmlns:r="http://schemas.openxmlformats.org/officeDocument/2006/relationships" r:id="rId23"/>
            <a:extLst>
              <a:ext uri="{FF2B5EF4-FFF2-40B4-BE49-F238E27FC236}">
                <a16:creationId xmlns:a16="http://schemas.microsoft.com/office/drawing/2014/main" id="{724D11EA-A091-CEE2-D6ED-1E9E2244AFB5}"/>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83" name="TextBox 82">
            <a:hlinkClick xmlns:r="http://schemas.openxmlformats.org/officeDocument/2006/relationships" r:id="rId24"/>
            <a:extLst>
              <a:ext uri="{FF2B5EF4-FFF2-40B4-BE49-F238E27FC236}">
                <a16:creationId xmlns:a16="http://schemas.microsoft.com/office/drawing/2014/main" id="{AA918217-330D-68E9-48AD-03B36103BD35}"/>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Cyanide incident reporting</a:t>
            </a:r>
          </a:p>
        </xdr:txBody>
      </xdr:sp>
    </xdr:grpSp>
    <xdr:clientData/>
  </xdr:twoCellAnchor>
</xdr:wsDr>
</file>

<file path=xl/drawings/drawing12.xml><?xml version="1.0" encoding="utf-8"?>
<xdr:wsDr xmlns:xdr="http://schemas.openxmlformats.org/drawingml/2006/spreadsheetDrawing" xmlns:a="http://schemas.openxmlformats.org/drawingml/2006/main">
  <xdr:twoCellAnchor>
    <xdr:from>
      <xdr:col>3</xdr:col>
      <xdr:colOff>27411</xdr:colOff>
      <xdr:row>8</xdr:row>
      <xdr:rowOff>118945</xdr:rowOff>
    </xdr:from>
    <xdr:to>
      <xdr:col>7</xdr:col>
      <xdr:colOff>418362</xdr:colOff>
      <xdr:row>15</xdr:row>
      <xdr:rowOff>209567</xdr:rowOff>
    </xdr:to>
    <xdr:graphicFrame macro="">
      <xdr:nvGraphicFramePr>
        <xdr:cNvPr id="3" name="Chart 2">
          <a:extLst>
            <a:ext uri="{FF2B5EF4-FFF2-40B4-BE49-F238E27FC236}">
              <a16:creationId xmlns:a16="http://schemas.microsoft.com/office/drawing/2014/main" id="{D113AD75-948C-6461-C86A-D417BDF839F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1</xdr:row>
      <xdr:rowOff>0</xdr:rowOff>
    </xdr:from>
    <xdr:to>
      <xdr:col>5</xdr:col>
      <xdr:colOff>347149</xdr:colOff>
      <xdr:row>3</xdr:row>
      <xdr:rowOff>6985</xdr:rowOff>
    </xdr:to>
    <xdr:grpSp>
      <xdr:nvGrpSpPr>
        <xdr:cNvPr id="13" name="Group 12">
          <a:extLst>
            <a:ext uri="{FF2B5EF4-FFF2-40B4-BE49-F238E27FC236}">
              <a16:creationId xmlns:a16="http://schemas.microsoft.com/office/drawing/2014/main" id="{F7E0DED5-2D1C-42C6-9FF7-99E27BC7CA03}"/>
            </a:ext>
          </a:extLst>
        </xdr:cNvPr>
        <xdr:cNvGrpSpPr/>
      </xdr:nvGrpSpPr>
      <xdr:grpSpPr>
        <a:xfrm>
          <a:off x="857250" y="161925"/>
          <a:ext cx="4938199" cy="330835"/>
          <a:chOff x="889000" y="174625"/>
          <a:chExt cx="5086789" cy="349885"/>
        </a:xfrm>
      </xdr:grpSpPr>
      <xdr:grpSp>
        <xdr:nvGrpSpPr>
          <xdr:cNvPr id="14" name="Group 13">
            <a:hlinkClick xmlns:r="http://schemas.openxmlformats.org/officeDocument/2006/relationships" r:id="rId2"/>
            <a:extLst>
              <a:ext uri="{FF2B5EF4-FFF2-40B4-BE49-F238E27FC236}">
                <a16:creationId xmlns:a16="http://schemas.microsoft.com/office/drawing/2014/main" id="{DF087775-54BC-7257-6482-02F4CB84F384}"/>
              </a:ext>
            </a:extLst>
          </xdr:cNvPr>
          <xdr:cNvGrpSpPr/>
        </xdr:nvGrpSpPr>
        <xdr:grpSpPr>
          <a:xfrm>
            <a:off x="943357" y="184941"/>
            <a:ext cx="286436" cy="279068"/>
            <a:chOff x="795232" y="4916382"/>
            <a:chExt cx="433668" cy="440266"/>
          </a:xfrm>
        </xdr:grpSpPr>
        <xdr:pic>
          <xdr:nvPicPr>
            <xdr:cNvPr id="21" name="Graphic 20" descr="Home outline">
              <a:extLst>
                <a:ext uri="{FF2B5EF4-FFF2-40B4-BE49-F238E27FC236}">
                  <a16:creationId xmlns:a16="http://schemas.microsoft.com/office/drawing/2014/main" id="{9C89B604-A100-0A39-5403-93819216D91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07042" y="4916382"/>
              <a:ext cx="418302" cy="401762"/>
            </a:xfrm>
            <a:prstGeom prst="rect">
              <a:avLst/>
            </a:prstGeom>
          </xdr:spPr>
        </xdr:pic>
        <xdr:sp macro="" textlink="">
          <xdr:nvSpPr>
            <xdr:cNvPr id="22" name="Oval 21">
              <a:extLst>
                <a:ext uri="{FF2B5EF4-FFF2-40B4-BE49-F238E27FC236}">
                  <a16:creationId xmlns:a16="http://schemas.microsoft.com/office/drawing/2014/main" id="{A07F592B-FDAB-049F-B96C-66E8381759C9}"/>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5" name="Flowchart: Terminator 14">
            <a:hlinkClick xmlns:r="http://schemas.openxmlformats.org/officeDocument/2006/relationships" r:id="rId5"/>
            <a:extLst>
              <a:ext uri="{FF2B5EF4-FFF2-40B4-BE49-F238E27FC236}">
                <a16:creationId xmlns:a16="http://schemas.microsoft.com/office/drawing/2014/main" id="{204F3DD9-0879-9174-A313-B0B894A1AB05}"/>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6" name="Flowchart: Terminator 15">
            <a:hlinkClick xmlns:r="http://schemas.openxmlformats.org/officeDocument/2006/relationships" r:id="rId6"/>
            <a:extLst>
              <a:ext uri="{FF2B5EF4-FFF2-40B4-BE49-F238E27FC236}">
                <a16:creationId xmlns:a16="http://schemas.microsoft.com/office/drawing/2014/main" id="{8884CDA7-7847-2BE9-F378-64B06EC42AA0}"/>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7" name="Flowchart: Terminator 16">
            <a:hlinkClick xmlns:r="http://schemas.openxmlformats.org/officeDocument/2006/relationships" r:id="rId7"/>
            <a:extLst>
              <a:ext uri="{FF2B5EF4-FFF2-40B4-BE49-F238E27FC236}">
                <a16:creationId xmlns:a16="http://schemas.microsoft.com/office/drawing/2014/main" id="{31950075-1251-0380-5961-BF917495BEDA}"/>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18" name="Flowchart: Terminator 17">
            <a:hlinkClick xmlns:r="http://schemas.openxmlformats.org/officeDocument/2006/relationships" r:id="rId8"/>
            <a:extLst>
              <a:ext uri="{FF2B5EF4-FFF2-40B4-BE49-F238E27FC236}">
                <a16:creationId xmlns:a16="http://schemas.microsoft.com/office/drawing/2014/main" id="{DE3DF5A7-7705-3E2D-ED32-772E7131500E}"/>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9" name="Flowchart: Terminator 18">
            <a:hlinkClick xmlns:r="http://schemas.openxmlformats.org/officeDocument/2006/relationships" r:id="rId9"/>
            <a:extLst>
              <a:ext uri="{FF2B5EF4-FFF2-40B4-BE49-F238E27FC236}">
                <a16:creationId xmlns:a16="http://schemas.microsoft.com/office/drawing/2014/main" id="{EF3CC826-6FA0-B41B-97C3-A8503AB89DE8}"/>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20" name="Rectangle: Rounded Corners 19">
            <a:extLst>
              <a:ext uri="{FF2B5EF4-FFF2-40B4-BE49-F238E27FC236}">
                <a16:creationId xmlns:a16="http://schemas.microsoft.com/office/drawing/2014/main" id="{553DD57A-E5DF-DCA2-BE4B-BEDCA3BFB0DC}"/>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0</xdr:col>
      <xdr:colOff>847725</xdr:colOff>
      <xdr:row>4</xdr:row>
      <xdr:rowOff>66675</xdr:rowOff>
    </xdr:from>
    <xdr:to>
      <xdr:col>2</xdr:col>
      <xdr:colOff>258237</xdr:colOff>
      <xdr:row>22</xdr:row>
      <xdr:rowOff>105222</xdr:rowOff>
    </xdr:to>
    <xdr:grpSp>
      <xdr:nvGrpSpPr>
        <xdr:cNvPr id="38" name="Group 37">
          <a:extLst>
            <a:ext uri="{FF2B5EF4-FFF2-40B4-BE49-F238E27FC236}">
              <a16:creationId xmlns:a16="http://schemas.microsoft.com/office/drawing/2014/main" id="{D0E635E2-3940-404C-A260-2DF47F3BA778}"/>
            </a:ext>
          </a:extLst>
        </xdr:cNvPr>
        <xdr:cNvGrpSpPr/>
      </xdr:nvGrpSpPr>
      <xdr:grpSpPr>
        <a:xfrm>
          <a:off x="847725" y="714375"/>
          <a:ext cx="1125012" cy="4067622"/>
          <a:chOff x="1692315" y="647141"/>
          <a:chExt cx="1193592" cy="4075242"/>
        </a:xfrm>
      </xdr:grpSpPr>
      <xdr:sp macro="" textlink="">
        <xdr:nvSpPr>
          <xdr:cNvPr id="39" name="Rectangle: Rounded Corners 38">
            <a:extLst>
              <a:ext uri="{FF2B5EF4-FFF2-40B4-BE49-F238E27FC236}">
                <a16:creationId xmlns:a16="http://schemas.microsoft.com/office/drawing/2014/main" id="{6373D3CE-4640-8D3D-5B1B-6EA86D7AB46E}"/>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0" name="TextBox 44">
            <a:extLst>
              <a:ext uri="{FF2B5EF4-FFF2-40B4-BE49-F238E27FC236}">
                <a16:creationId xmlns:a16="http://schemas.microsoft.com/office/drawing/2014/main" id="{366E51ED-CBA2-F896-4C4A-51A90880D5EA}"/>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1" name="TextBox 40">
            <a:extLst>
              <a:ext uri="{FF2B5EF4-FFF2-40B4-BE49-F238E27FC236}">
                <a16:creationId xmlns:a16="http://schemas.microsoft.com/office/drawing/2014/main" id="{C7F5A808-9198-D6B0-D4EA-4839CBEE2997}"/>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42" name="TextBox 41">
            <a:hlinkClick xmlns:r="http://schemas.openxmlformats.org/officeDocument/2006/relationships" r:id="rId10"/>
            <a:extLst>
              <a:ext uri="{FF2B5EF4-FFF2-40B4-BE49-F238E27FC236}">
                <a16:creationId xmlns:a16="http://schemas.microsoft.com/office/drawing/2014/main" id="{E5EA4201-6A08-1B0E-3FE9-C505CE504E40}"/>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43" name="TextBox 42">
            <a:hlinkClick xmlns:r="http://schemas.openxmlformats.org/officeDocument/2006/relationships" r:id="rId11"/>
            <a:extLst>
              <a:ext uri="{FF2B5EF4-FFF2-40B4-BE49-F238E27FC236}">
                <a16:creationId xmlns:a16="http://schemas.microsoft.com/office/drawing/2014/main" id="{03F486F5-9E6C-E898-328C-4AEB942846F5}"/>
              </a:ext>
            </a:extLst>
          </xdr:cNvPr>
          <xdr:cNvSpPr txBox="1"/>
        </xdr:nvSpPr>
        <xdr:spPr>
          <a:xfrm>
            <a:off x="1772995" y="1635146"/>
            <a:ext cx="1024999" cy="203259"/>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Country energy</a:t>
            </a:r>
          </a:p>
        </xdr:txBody>
      </xdr:sp>
      <xdr:sp macro="" textlink="">
        <xdr:nvSpPr>
          <xdr:cNvPr id="44" name="TextBox 43">
            <a:hlinkClick xmlns:r="http://schemas.openxmlformats.org/officeDocument/2006/relationships" r:id="rId12"/>
            <a:extLst>
              <a:ext uri="{FF2B5EF4-FFF2-40B4-BE49-F238E27FC236}">
                <a16:creationId xmlns:a16="http://schemas.microsoft.com/office/drawing/2014/main" id="{F4533AC5-4B45-2BE5-5B69-F4C320385A02}"/>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Energy and carbon performance</a:t>
            </a:r>
          </a:p>
        </xdr:txBody>
      </xdr:sp>
      <xdr:sp macro="" textlink="">
        <xdr:nvSpPr>
          <xdr:cNvPr id="45" name="TextBox 44">
            <a:hlinkClick xmlns:r="http://schemas.openxmlformats.org/officeDocument/2006/relationships" r:id="rId13"/>
            <a:extLst>
              <a:ext uri="{FF2B5EF4-FFF2-40B4-BE49-F238E27FC236}">
                <a16:creationId xmlns:a16="http://schemas.microsoft.com/office/drawing/2014/main" id="{2DBC33C9-21C3-2CED-4822-A70EE472F92C}"/>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46" name="TextBox 45">
            <a:hlinkClick xmlns:r="http://schemas.openxmlformats.org/officeDocument/2006/relationships" r:id="rId14"/>
            <a:extLst>
              <a:ext uri="{FF2B5EF4-FFF2-40B4-BE49-F238E27FC236}">
                <a16:creationId xmlns:a16="http://schemas.microsoft.com/office/drawing/2014/main" id="{9B359751-C647-2F2A-3DCB-EBF4F99FDF0C}"/>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Water</a:t>
            </a:r>
          </a:p>
        </xdr:txBody>
      </xdr:sp>
      <xdr:sp macro="" textlink="">
        <xdr:nvSpPr>
          <xdr:cNvPr id="47" name="TextBox 46">
            <a:hlinkClick xmlns:r="http://schemas.openxmlformats.org/officeDocument/2006/relationships" r:id="rId15"/>
            <a:extLst>
              <a:ext uri="{FF2B5EF4-FFF2-40B4-BE49-F238E27FC236}">
                <a16:creationId xmlns:a16="http://schemas.microsoft.com/office/drawing/2014/main" id="{1534DF5C-FC31-F120-DDD0-773CD594BB23}"/>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Environmental OPEX and CAPEX</a:t>
            </a:r>
          </a:p>
        </xdr:txBody>
      </xdr:sp>
      <xdr:sp macro="" textlink="">
        <xdr:nvSpPr>
          <xdr:cNvPr id="48" name="TextBox 47">
            <a:hlinkClick xmlns:r="http://schemas.openxmlformats.org/officeDocument/2006/relationships" r:id="rId16"/>
            <a:extLst>
              <a:ext uri="{FF2B5EF4-FFF2-40B4-BE49-F238E27FC236}">
                <a16:creationId xmlns:a16="http://schemas.microsoft.com/office/drawing/2014/main" id="{01AC901B-8908-9BC4-DFDC-8B4EC938EB26}"/>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 and compliance</a:t>
            </a:r>
          </a:p>
        </xdr:txBody>
      </xdr:sp>
      <xdr:sp macro="" textlink="">
        <xdr:nvSpPr>
          <xdr:cNvPr id="49" name="TextBox 48">
            <a:hlinkClick xmlns:r="http://schemas.openxmlformats.org/officeDocument/2006/relationships" r:id="rId17"/>
            <a:extLst>
              <a:ext uri="{FF2B5EF4-FFF2-40B4-BE49-F238E27FC236}">
                <a16:creationId xmlns:a16="http://schemas.microsoft.com/office/drawing/2014/main" id="{A5A4DDEF-3BF8-894E-FD69-370A1308DC38}"/>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50" name="TextBox 49">
            <a:hlinkClick xmlns:r="http://schemas.openxmlformats.org/officeDocument/2006/relationships" r:id="rId18"/>
            <a:extLst>
              <a:ext uri="{FF2B5EF4-FFF2-40B4-BE49-F238E27FC236}">
                <a16:creationId xmlns:a16="http://schemas.microsoft.com/office/drawing/2014/main" id="{5298C02C-5793-2A9D-09E4-E12E20B1449C}"/>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51" name="TextBox 50">
            <a:hlinkClick xmlns:r="http://schemas.openxmlformats.org/officeDocument/2006/relationships" r:id="rId19"/>
            <a:extLst>
              <a:ext uri="{FF2B5EF4-FFF2-40B4-BE49-F238E27FC236}">
                <a16:creationId xmlns:a16="http://schemas.microsoft.com/office/drawing/2014/main" id="{A05DF185-F17F-1418-9CFD-8385FEBC476D}"/>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52" name="TextBox 51">
            <a:hlinkClick xmlns:r="http://schemas.openxmlformats.org/officeDocument/2006/relationships" r:id="rId20"/>
            <a:extLst>
              <a:ext uri="{FF2B5EF4-FFF2-40B4-BE49-F238E27FC236}">
                <a16:creationId xmlns:a16="http://schemas.microsoft.com/office/drawing/2014/main" id="{3952036A-EE03-45FE-F13E-6CEFA9C8A587}"/>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Cyanide incident reporting</a:t>
            </a:r>
          </a:p>
        </xdr:txBody>
      </xdr:sp>
    </xdr:grpSp>
    <xdr:clientData/>
  </xdr:twoCellAnchor>
</xdr:wsDr>
</file>

<file path=xl/drawings/drawing13.xml><?xml version="1.0" encoding="utf-8"?>
<xdr:wsDr xmlns:xdr="http://schemas.openxmlformats.org/drawingml/2006/spreadsheetDrawing" xmlns:a="http://schemas.openxmlformats.org/drawingml/2006/main">
  <xdr:twoCellAnchor>
    <xdr:from>
      <xdr:col>3</xdr:col>
      <xdr:colOff>19049</xdr:colOff>
      <xdr:row>7</xdr:row>
      <xdr:rowOff>35243</xdr:rowOff>
    </xdr:from>
    <xdr:to>
      <xdr:col>5</xdr:col>
      <xdr:colOff>552882</xdr:colOff>
      <xdr:row>16</xdr:row>
      <xdr:rowOff>93346</xdr:rowOff>
    </xdr:to>
    <xdr:graphicFrame macro="">
      <xdr:nvGraphicFramePr>
        <xdr:cNvPr id="10" name="Chart 1">
          <a:extLst>
            <a:ext uri="{FF2B5EF4-FFF2-40B4-BE49-F238E27FC236}">
              <a16:creationId xmlns:a16="http://schemas.microsoft.com/office/drawing/2014/main" id="{AFFEFD03-E7EE-3353-31AE-18BE99C5671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742950</xdr:colOff>
      <xdr:row>7</xdr:row>
      <xdr:rowOff>47625</xdr:rowOff>
    </xdr:from>
    <xdr:to>
      <xdr:col>9</xdr:col>
      <xdr:colOff>285750</xdr:colOff>
      <xdr:row>16</xdr:row>
      <xdr:rowOff>94298</xdr:rowOff>
    </xdr:to>
    <xdr:graphicFrame macro="">
      <xdr:nvGraphicFramePr>
        <xdr:cNvPr id="11" name="Chart 2">
          <a:extLst>
            <a:ext uri="{FF2B5EF4-FFF2-40B4-BE49-F238E27FC236}">
              <a16:creationId xmlns:a16="http://schemas.microsoft.com/office/drawing/2014/main" id="{E0F8A92E-1D66-43EB-B7D4-64B0EA32CEC8}"/>
            </a:ext>
            <a:ext uri="{147F2762-F138-4A5C-976F-8EAC2B608ADB}">
              <a16:predDERef xmlns:a16="http://schemas.microsoft.com/office/drawing/2014/main" pred="{AFFEFD03-E7EE-3353-31AE-18BE99C5671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434340</xdr:colOff>
      <xdr:row>7</xdr:row>
      <xdr:rowOff>47625</xdr:rowOff>
    </xdr:from>
    <xdr:to>
      <xdr:col>12</xdr:col>
      <xdr:colOff>969645</xdr:colOff>
      <xdr:row>16</xdr:row>
      <xdr:rowOff>115253</xdr:rowOff>
    </xdr:to>
    <xdr:graphicFrame macro="">
      <xdr:nvGraphicFramePr>
        <xdr:cNvPr id="12" name="Chart 3">
          <a:extLst>
            <a:ext uri="{FF2B5EF4-FFF2-40B4-BE49-F238E27FC236}">
              <a16:creationId xmlns:a16="http://schemas.microsoft.com/office/drawing/2014/main" id="{BD536EB8-DA69-412C-98A9-534DA6062297}"/>
            </a:ext>
            <a:ext uri="{147F2762-F138-4A5C-976F-8EAC2B608ADB}">
              <a16:predDERef xmlns:a16="http://schemas.microsoft.com/office/drawing/2014/main" pred="{E0F8A92E-1D66-43EB-B7D4-64B0EA32CE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670559</xdr:colOff>
      <xdr:row>6</xdr:row>
      <xdr:rowOff>133350</xdr:rowOff>
    </xdr:from>
    <xdr:to>
      <xdr:col>13</xdr:col>
      <xdr:colOff>190500</xdr:colOff>
      <xdr:row>17</xdr:row>
      <xdr:rowOff>38100</xdr:rowOff>
    </xdr:to>
    <xdr:sp macro="" textlink="">
      <xdr:nvSpPr>
        <xdr:cNvPr id="5" name="Rectangle: Rounded Corners 4">
          <a:extLst>
            <a:ext uri="{FF2B5EF4-FFF2-40B4-BE49-F238E27FC236}">
              <a16:creationId xmlns:a16="http://schemas.microsoft.com/office/drawing/2014/main" id="{454157A4-81D1-4663-BF47-4F79D3B606F3}"/>
            </a:ext>
          </a:extLst>
        </xdr:cNvPr>
        <xdr:cNvSpPr/>
      </xdr:nvSpPr>
      <xdr:spPr>
        <a:xfrm>
          <a:off x="2442209" y="1219200"/>
          <a:ext cx="11530966" cy="2943225"/>
        </a:xfrm>
        <a:prstGeom prst="roundRect">
          <a:avLst>
            <a:gd name="adj" fmla="val 6958"/>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129540</xdr:colOff>
      <xdr:row>5</xdr:row>
      <xdr:rowOff>91440</xdr:rowOff>
    </xdr:from>
    <xdr:to>
      <xdr:col>3</xdr:col>
      <xdr:colOff>1731645</xdr:colOff>
      <xdr:row>6</xdr:row>
      <xdr:rowOff>230506</xdr:rowOff>
    </xdr:to>
    <xdr:sp macro="" textlink="">
      <xdr:nvSpPr>
        <xdr:cNvPr id="6" name="TextBox 5">
          <a:extLst>
            <a:ext uri="{FF2B5EF4-FFF2-40B4-BE49-F238E27FC236}">
              <a16:creationId xmlns:a16="http://schemas.microsoft.com/office/drawing/2014/main" id="{F635E336-D352-4FFB-BA0C-CF219909633E}"/>
            </a:ext>
          </a:extLst>
        </xdr:cNvPr>
        <xdr:cNvSpPr txBox="1"/>
      </xdr:nvSpPr>
      <xdr:spPr>
        <a:xfrm>
          <a:off x="2787015" y="834390"/>
          <a:ext cx="1602105" cy="310516"/>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xdr:col>
      <xdr:colOff>0</xdr:colOff>
      <xdr:row>1</xdr:row>
      <xdr:rowOff>0</xdr:rowOff>
    </xdr:from>
    <xdr:to>
      <xdr:col>5</xdr:col>
      <xdr:colOff>270949</xdr:colOff>
      <xdr:row>3</xdr:row>
      <xdr:rowOff>6985</xdr:rowOff>
    </xdr:to>
    <xdr:grpSp>
      <xdr:nvGrpSpPr>
        <xdr:cNvPr id="27" name="Group 26">
          <a:extLst>
            <a:ext uri="{FF2B5EF4-FFF2-40B4-BE49-F238E27FC236}">
              <a16:creationId xmlns:a16="http://schemas.microsoft.com/office/drawing/2014/main" id="{8A94EE9A-F0E8-41BE-93C0-663723F27453}"/>
            </a:ext>
          </a:extLst>
        </xdr:cNvPr>
        <xdr:cNvGrpSpPr/>
      </xdr:nvGrpSpPr>
      <xdr:grpSpPr>
        <a:xfrm>
          <a:off x="857250" y="161925"/>
          <a:ext cx="4928674" cy="330835"/>
          <a:chOff x="889000" y="174625"/>
          <a:chExt cx="5086789" cy="349885"/>
        </a:xfrm>
      </xdr:grpSpPr>
      <xdr:grpSp>
        <xdr:nvGrpSpPr>
          <xdr:cNvPr id="28" name="Group 27">
            <a:hlinkClick xmlns:r="http://schemas.openxmlformats.org/officeDocument/2006/relationships" r:id="rId4"/>
            <a:extLst>
              <a:ext uri="{FF2B5EF4-FFF2-40B4-BE49-F238E27FC236}">
                <a16:creationId xmlns:a16="http://schemas.microsoft.com/office/drawing/2014/main" id="{23CE589C-37A6-BB7C-A281-AD3D923CCA70}"/>
              </a:ext>
            </a:extLst>
          </xdr:cNvPr>
          <xdr:cNvGrpSpPr/>
        </xdr:nvGrpSpPr>
        <xdr:grpSpPr>
          <a:xfrm>
            <a:off x="943357" y="184941"/>
            <a:ext cx="286436" cy="279068"/>
            <a:chOff x="795232" y="4916382"/>
            <a:chExt cx="433668" cy="440266"/>
          </a:xfrm>
        </xdr:grpSpPr>
        <xdr:pic>
          <xdr:nvPicPr>
            <xdr:cNvPr id="35" name="Graphic 34" descr="Home outline">
              <a:extLst>
                <a:ext uri="{FF2B5EF4-FFF2-40B4-BE49-F238E27FC236}">
                  <a16:creationId xmlns:a16="http://schemas.microsoft.com/office/drawing/2014/main" id="{22502729-B3EB-56C5-3ED2-99741B1AEA85}"/>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807042" y="4916382"/>
              <a:ext cx="418302" cy="401762"/>
            </a:xfrm>
            <a:prstGeom prst="rect">
              <a:avLst/>
            </a:prstGeom>
          </xdr:spPr>
        </xdr:pic>
        <xdr:sp macro="" textlink="">
          <xdr:nvSpPr>
            <xdr:cNvPr id="36" name="Oval 35">
              <a:extLst>
                <a:ext uri="{FF2B5EF4-FFF2-40B4-BE49-F238E27FC236}">
                  <a16:creationId xmlns:a16="http://schemas.microsoft.com/office/drawing/2014/main" id="{C64774F2-692D-7EA8-BC38-B59DE0934C36}"/>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29" name="Flowchart: Terminator 28">
            <a:hlinkClick xmlns:r="http://schemas.openxmlformats.org/officeDocument/2006/relationships" r:id="rId7"/>
            <a:extLst>
              <a:ext uri="{FF2B5EF4-FFF2-40B4-BE49-F238E27FC236}">
                <a16:creationId xmlns:a16="http://schemas.microsoft.com/office/drawing/2014/main" id="{FFF4248E-3316-83DA-BF51-1F27CC8F8421}"/>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30" name="Flowchart: Terminator 29">
            <a:hlinkClick xmlns:r="http://schemas.openxmlformats.org/officeDocument/2006/relationships" r:id="rId8"/>
            <a:extLst>
              <a:ext uri="{FF2B5EF4-FFF2-40B4-BE49-F238E27FC236}">
                <a16:creationId xmlns:a16="http://schemas.microsoft.com/office/drawing/2014/main" id="{15314FFE-509B-B466-4C2A-A32617434D62}"/>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1" name="Flowchart: Terminator 30">
            <a:hlinkClick xmlns:r="http://schemas.openxmlformats.org/officeDocument/2006/relationships" r:id="rId9"/>
            <a:extLst>
              <a:ext uri="{FF2B5EF4-FFF2-40B4-BE49-F238E27FC236}">
                <a16:creationId xmlns:a16="http://schemas.microsoft.com/office/drawing/2014/main" id="{17FB4549-0CA1-A116-10BC-53D20F8179CB}"/>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32" name="Flowchart: Terminator 31">
            <a:hlinkClick xmlns:r="http://schemas.openxmlformats.org/officeDocument/2006/relationships" r:id="rId10"/>
            <a:extLst>
              <a:ext uri="{FF2B5EF4-FFF2-40B4-BE49-F238E27FC236}">
                <a16:creationId xmlns:a16="http://schemas.microsoft.com/office/drawing/2014/main" id="{3A6308DD-9C1C-2CD3-0199-2746FA0E5DB6}"/>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3" name="Flowchart: Terminator 32">
            <a:hlinkClick xmlns:r="http://schemas.openxmlformats.org/officeDocument/2006/relationships" r:id="rId11"/>
            <a:extLst>
              <a:ext uri="{FF2B5EF4-FFF2-40B4-BE49-F238E27FC236}">
                <a16:creationId xmlns:a16="http://schemas.microsoft.com/office/drawing/2014/main" id="{D42A9BD1-02B6-2547-D12F-805EC072D247}"/>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4" name="Rectangle: Rounded Corners 33">
            <a:extLst>
              <a:ext uri="{FF2B5EF4-FFF2-40B4-BE49-F238E27FC236}">
                <a16:creationId xmlns:a16="http://schemas.microsoft.com/office/drawing/2014/main" id="{830A513C-3AD9-90DD-4A0C-7A01BFB97DF3}"/>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47625</xdr:rowOff>
    </xdr:from>
    <xdr:to>
      <xdr:col>2</xdr:col>
      <xdr:colOff>294432</xdr:colOff>
      <xdr:row>19</xdr:row>
      <xdr:rowOff>133797</xdr:rowOff>
    </xdr:to>
    <xdr:grpSp>
      <xdr:nvGrpSpPr>
        <xdr:cNvPr id="37" name="Group 36">
          <a:extLst>
            <a:ext uri="{FF2B5EF4-FFF2-40B4-BE49-F238E27FC236}">
              <a16:creationId xmlns:a16="http://schemas.microsoft.com/office/drawing/2014/main" id="{048F0FA7-B96B-44D1-B7A3-3689D145EFC2}"/>
            </a:ext>
          </a:extLst>
        </xdr:cNvPr>
        <xdr:cNvGrpSpPr/>
      </xdr:nvGrpSpPr>
      <xdr:grpSpPr>
        <a:xfrm>
          <a:off x="857250" y="695325"/>
          <a:ext cx="1151682" cy="4077147"/>
          <a:chOff x="1692315" y="647141"/>
          <a:chExt cx="1193592" cy="4075242"/>
        </a:xfrm>
      </xdr:grpSpPr>
      <xdr:sp macro="" textlink="">
        <xdr:nvSpPr>
          <xdr:cNvPr id="38" name="Rectangle: Rounded Corners 37">
            <a:extLst>
              <a:ext uri="{FF2B5EF4-FFF2-40B4-BE49-F238E27FC236}">
                <a16:creationId xmlns:a16="http://schemas.microsoft.com/office/drawing/2014/main" id="{67443783-21AB-23C1-0260-FA835DCFB174}"/>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39" name="TextBox 44">
            <a:extLst>
              <a:ext uri="{FF2B5EF4-FFF2-40B4-BE49-F238E27FC236}">
                <a16:creationId xmlns:a16="http://schemas.microsoft.com/office/drawing/2014/main" id="{714EF79F-7B42-E639-9E86-6AE794D57340}"/>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0" name="TextBox 39">
            <a:extLst>
              <a:ext uri="{FF2B5EF4-FFF2-40B4-BE49-F238E27FC236}">
                <a16:creationId xmlns:a16="http://schemas.microsoft.com/office/drawing/2014/main" id="{30506175-39E1-B214-6141-615DE6151307}"/>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41" name="TextBox 40">
            <a:hlinkClick xmlns:r="http://schemas.openxmlformats.org/officeDocument/2006/relationships" r:id="rId12"/>
            <a:extLst>
              <a:ext uri="{FF2B5EF4-FFF2-40B4-BE49-F238E27FC236}">
                <a16:creationId xmlns:a16="http://schemas.microsoft.com/office/drawing/2014/main" id="{75EF68CB-D524-AB0A-B728-4A4D9F137D38}"/>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42" name="TextBox 41">
            <a:hlinkClick xmlns:r="http://schemas.openxmlformats.org/officeDocument/2006/relationships" r:id="rId13"/>
            <a:extLst>
              <a:ext uri="{FF2B5EF4-FFF2-40B4-BE49-F238E27FC236}">
                <a16:creationId xmlns:a16="http://schemas.microsoft.com/office/drawing/2014/main" id="{62BE94BD-031F-DAE8-EF36-19A3BCAB59D2}"/>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43" name="TextBox 42">
            <a:hlinkClick xmlns:r="http://schemas.openxmlformats.org/officeDocument/2006/relationships" r:id="rId14"/>
            <a:extLst>
              <a:ext uri="{FF2B5EF4-FFF2-40B4-BE49-F238E27FC236}">
                <a16:creationId xmlns:a16="http://schemas.microsoft.com/office/drawing/2014/main" id="{F4E5CBED-9605-6A3C-4154-7B86A0F96914}"/>
              </a:ext>
            </a:extLst>
          </xdr:cNvPr>
          <xdr:cNvSpPr txBox="1"/>
        </xdr:nvSpPr>
        <xdr:spPr>
          <a:xfrm>
            <a:off x="1772995" y="1894294"/>
            <a:ext cx="1024999" cy="354858"/>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Energy and carbon performance</a:t>
            </a:r>
          </a:p>
        </xdr:txBody>
      </xdr:sp>
      <xdr:sp macro="" textlink="">
        <xdr:nvSpPr>
          <xdr:cNvPr id="44" name="TextBox 43">
            <a:hlinkClick xmlns:r="http://schemas.openxmlformats.org/officeDocument/2006/relationships" r:id="rId15"/>
            <a:extLst>
              <a:ext uri="{FF2B5EF4-FFF2-40B4-BE49-F238E27FC236}">
                <a16:creationId xmlns:a16="http://schemas.microsoft.com/office/drawing/2014/main" id="{134B6CBF-1C53-5699-1521-100B059AD65A}"/>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45" name="TextBox 44">
            <a:hlinkClick xmlns:r="http://schemas.openxmlformats.org/officeDocument/2006/relationships" r:id="rId16"/>
            <a:extLst>
              <a:ext uri="{FF2B5EF4-FFF2-40B4-BE49-F238E27FC236}">
                <a16:creationId xmlns:a16="http://schemas.microsoft.com/office/drawing/2014/main" id="{239CD3C0-DABF-D7CD-CE34-C5242586DFE3}"/>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Water</a:t>
            </a:r>
          </a:p>
        </xdr:txBody>
      </xdr:sp>
      <xdr:sp macro="" textlink="">
        <xdr:nvSpPr>
          <xdr:cNvPr id="46" name="TextBox 45">
            <a:hlinkClick xmlns:r="http://schemas.openxmlformats.org/officeDocument/2006/relationships" r:id="rId17"/>
            <a:extLst>
              <a:ext uri="{FF2B5EF4-FFF2-40B4-BE49-F238E27FC236}">
                <a16:creationId xmlns:a16="http://schemas.microsoft.com/office/drawing/2014/main" id="{9A4D94CE-25AC-4573-7D59-1BF9AC91EFC9}"/>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Environmental OPEX and CAPEX</a:t>
            </a:r>
          </a:p>
        </xdr:txBody>
      </xdr:sp>
      <xdr:sp macro="" textlink="">
        <xdr:nvSpPr>
          <xdr:cNvPr id="47" name="TextBox 46">
            <a:hlinkClick xmlns:r="http://schemas.openxmlformats.org/officeDocument/2006/relationships" r:id="rId18"/>
            <a:extLst>
              <a:ext uri="{FF2B5EF4-FFF2-40B4-BE49-F238E27FC236}">
                <a16:creationId xmlns:a16="http://schemas.microsoft.com/office/drawing/2014/main" id="{44B5FAD4-641F-496E-2FA6-EE8E7EE73C7B}"/>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 and compliance</a:t>
            </a:r>
          </a:p>
        </xdr:txBody>
      </xdr:sp>
      <xdr:sp macro="" textlink="">
        <xdr:nvSpPr>
          <xdr:cNvPr id="48" name="TextBox 47">
            <a:hlinkClick xmlns:r="http://schemas.openxmlformats.org/officeDocument/2006/relationships" r:id="rId19"/>
            <a:extLst>
              <a:ext uri="{FF2B5EF4-FFF2-40B4-BE49-F238E27FC236}">
                <a16:creationId xmlns:a16="http://schemas.microsoft.com/office/drawing/2014/main" id="{931DC444-1396-01E5-6056-32E8FD7C4D65}"/>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49" name="TextBox 48">
            <a:hlinkClick xmlns:r="http://schemas.openxmlformats.org/officeDocument/2006/relationships" r:id="rId20"/>
            <a:extLst>
              <a:ext uri="{FF2B5EF4-FFF2-40B4-BE49-F238E27FC236}">
                <a16:creationId xmlns:a16="http://schemas.microsoft.com/office/drawing/2014/main" id="{3D1A7E9C-C227-9E9F-8071-F3AF32C6E272}"/>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50" name="TextBox 49">
            <a:hlinkClick xmlns:r="http://schemas.openxmlformats.org/officeDocument/2006/relationships" r:id="rId21"/>
            <a:extLst>
              <a:ext uri="{FF2B5EF4-FFF2-40B4-BE49-F238E27FC236}">
                <a16:creationId xmlns:a16="http://schemas.microsoft.com/office/drawing/2014/main" id="{F2E571AD-46E8-2AA7-6634-8F4E77C1C671}"/>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51" name="TextBox 50">
            <a:hlinkClick xmlns:r="http://schemas.openxmlformats.org/officeDocument/2006/relationships" r:id="rId22"/>
            <a:extLst>
              <a:ext uri="{FF2B5EF4-FFF2-40B4-BE49-F238E27FC236}">
                <a16:creationId xmlns:a16="http://schemas.microsoft.com/office/drawing/2014/main" id="{4EE3596F-C5BB-BEEC-88F6-CCF1D55D00DB}"/>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Cyanide incident reporting</a:t>
            </a:r>
          </a:p>
        </xdr:txBody>
      </xdr:sp>
    </xdr:grpSp>
    <xdr:clientData/>
  </xdr:twoCellAnchor>
</xdr:wsDr>
</file>

<file path=xl/drawings/drawing14.xml><?xml version="1.0" encoding="utf-8"?>
<xdr:wsDr xmlns:xdr="http://schemas.openxmlformats.org/drawingml/2006/spreadsheetDrawing" xmlns:a="http://schemas.openxmlformats.org/drawingml/2006/main">
  <xdr:twoCellAnchor>
    <xdr:from>
      <xdr:col>3</xdr:col>
      <xdr:colOff>10476</xdr:colOff>
      <xdr:row>21</xdr:row>
      <xdr:rowOff>75248</xdr:rowOff>
    </xdr:from>
    <xdr:to>
      <xdr:col>7</xdr:col>
      <xdr:colOff>704850</xdr:colOff>
      <xdr:row>38</xdr:row>
      <xdr:rowOff>9525</xdr:rowOff>
    </xdr:to>
    <xdr:graphicFrame macro="">
      <xdr:nvGraphicFramePr>
        <xdr:cNvPr id="2" name="Chart 1">
          <a:extLst>
            <a:ext uri="{FF2B5EF4-FFF2-40B4-BE49-F238E27FC236}">
              <a16:creationId xmlns:a16="http://schemas.microsoft.com/office/drawing/2014/main" id="{E568D5B5-77C5-4434-C025-FBD6342308E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809625</xdr:colOff>
      <xdr:row>21</xdr:row>
      <xdr:rowOff>79057</xdr:rowOff>
    </xdr:from>
    <xdr:to>
      <xdr:col>10</xdr:col>
      <xdr:colOff>952499</xdr:colOff>
      <xdr:row>38</xdr:row>
      <xdr:rowOff>12382</xdr:rowOff>
    </xdr:to>
    <xdr:graphicFrame macro="">
      <xdr:nvGraphicFramePr>
        <xdr:cNvPr id="3" name="Chart 2">
          <a:extLst>
            <a:ext uri="{FF2B5EF4-FFF2-40B4-BE49-F238E27FC236}">
              <a16:creationId xmlns:a16="http://schemas.microsoft.com/office/drawing/2014/main" id="{A9F04573-239F-A8D3-D736-673757909EE3}"/>
            </a:ext>
            <a:ext uri="{147F2762-F138-4A5C-976F-8EAC2B608ADB}">
              <a16:predDERef xmlns:a16="http://schemas.microsoft.com/office/drawing/2014/main" pred="{E568D5B5-77C5-4434-C025-FBD6342308E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0</xdr:colOff>
      <xdr:row>1</xdr:row>
      <xdr:rowOff>0</xdr:rowOff>
    </xdr:from>
    <xdr:to>
      <xdr:col>5</xdr:col>
      <xdr:colOff>270949</xdr:colOff>
      <xdr:row>3</xdr:row>
      <xdr:rowOff>6985</xdr:rowOff>
    </xdr:to>
    <xdr:grpSp>
      <xdr:nvGrpSpPr>
        <xdr:cNvPr id="24" name="Group 23">
          <a:extLst>
            <a:ext uri="{FF2B5EF4-FFF2-40B4-BE49-F238E27FC236}">
              <a16:creationId xmlns:a16="http://schemas.microsoft.com/office/drawing/2014/main" id="{36948445-5135-4EFD-9393-A2E5150B8D38}"/>
            </a:ext>
          </a:extLst>
        </xdr:cNvPr>
        <xdr:cNvGrpSpPr/>
      </xdr:nvGrpSpPr>
      <xdr:grpSpPr>
        <a:xfrm>
          <a:off x="857250" y="161925"/>
          <a:ext cx="4928674" cy="330835"/>
          <a:chOff x="889000" y="174625"/>
          <a:chExt cx="5086789" cy="349885"/>
        </a:xfrm>
      </xdr:grpSpPr>
      <xdr:grpSp>
        <xdr:nvGrpSpPr>
          <xdr:cNvPr id="25" name="Group 24">
            <a:hlinkClick xmlns:r="http://schemas.openxmlformats.org/officeDocument/2006/relationships" r:id="rId3"/>
            <a:extLst>
              <a:ext uri="{FF2B5EF4-FFF2-40B4-BE49-F238E27FC236}">
                <a16:creationId xmlns:a16="http://schemas.microsoft.com/office/drawing/2014/main" id="{3CBD6D7B-3056-C98A-DBFC-41133A81C538}"/>
              </a:ext>
            </a:extLst>
          </xdr:cNvPr>
          <xdr:cNvGrpSpPr/>
        </xdr:nvGrpSpPr>
        <xdr:grpSpPr>
          <a:xfrm>
            <a:off x="943357" y="184941"/>
            <a:ext cx="286436" cy="279068"/>
            <a:chOff x="795232" y="4916382"/>
            <a:chExt cx="433668" cy="440266"/>
          </a:xfrm>
        </xdr:grpSpPr>
        <xdr:pic>
          <xdr:nvPicPr>
            <xdr:cNvPr id="32" name="Graphic 31" descr="Home outline">
              <a:extLst>
                <a:ext uri="{FF2B5EF4-FFF2-40B4-BE49-F238E27FC236}">
                  <a16:creationId xmlns:a16="http://schemas.microsoft.com/office/drawing/2014/main" id="{1EE58AA2-6380-FE7E-AA6C-4C31D56E0DB9}"/>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807042" y="4916382"/>
              <a:ext cx="418302" cy="401762"/>
            </a:xfrm>
            <a:prstGeom prst="rect">
              <a:avLst/>
            </a:prstGeom>
          </xdr:spPr>
        </xdr:pic>
        <xdr:sp macro="" textlink="">
          <xdr:nvSpPr>
            <xdr:cNvPr id="33" name="Oval 32">
              <a:extLst>
                <a:ext uri="{FF2B5EF4-FFF2-40B4-BE49-F238E27FC236}">
                  <a16:creationId xmlns:a16="http://schemas.microsoft.com/office/drawing/2014/main" id="{0C96C945-D1A9-A810-EDD9-E10EBEE9A6E4}"/>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26" name="Flowchart: Terminator 25">
            <a:hlinkClick xmlns:r="http://schemas.openxmlformats.org/officeDocument/2006/relationships" r:id="rId6"/>
            <a:extLst>
              <a:ext uri="{FF2B5EF4-FFF2-40B4-BE49-F238E27FC236}">
                <a16:creationId xmlns:a16="http://schemas.microsoft.com/office/drawing/2014/main" id="{9AB12E7E-235C-ABD9-8483-CFCFB6B6CBF9}"/>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27" name="Flowchart: Terminator 26">
            <a:hlinkClick xmlns:r="http://schemas.openxmlformats.org/officeDocument/2006/relationships" r:id="rId7"/>
            <a:extLst>
              <a:ext uri="{FF2B5EF4-FFF2-40B4-BE49-F238E27FC236}">
                <a16:creationId xmlns:a16="http://schemas.microsoft.com/office/drawing/2014/main" id="{4C6EF5D5-07A9-D36F-29DE-11289D42118E}"/>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28" name="Flowchart: Terminator 27">
            <a:hlinkClick xmlns:r="http://schemas.openxmlformats.org/officeDocument/2006/relationships" r:id="rId8"/>
            <a:extLst>
              <a:ext uri="{FF2B5EF4-FFF2-40B4-BE49-F238E27FC236}">
                <a16:creationId xmlns:a16="http://schemas.microsoft.com/office/drawing/2014/main" id="{2A785EC9-B0DC-F2D8-8ABD-FD101A526820}"/>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29" name="Flowchart: Terminator 28">
            <a:hlinkClick xmlns:r="http://schemas.openxmlformats.org/officeDocument/2006/relationships" r:id="rId9"/>
            <a:extLst>
              <a:ext uri="{FF2B5EF4-FFF2-40B4-BE49-F238E27FC236}">
                <a16:creationId xmlns:a16="http://schemas.microsoft.com/office/drawing/2014/main" id="{02166CD7-4CCA-BEB6-877D-C583472B2104}"/>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0" name="Flowchart: Terminator 29">
            <a:hlinkClick xmlns:r="http://schemas.openxmlformats.org/officeDocument/2006/relationships" r:id="rId10"/>
            <a:extLst>
              <a:ext uri="{FF2B5EF4-FFF2-40B4-BE49-F238E27FC236}">
                <a16:creationId xmlns:a16="http://schemas.microsoft.com/office/drawing/2014/main" id="{3D6DB0EE-AB90-8F03-2502-8997B424D12C}"/>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1" name="Rectangle: Rounded Corners 30">
            <a:extLst>
              <a:ext uri="{FF2B5EF4-FFF2-40B4-BE49-F238E27FC236}">
                <a16:creationId xmlns:a16="http://schemas.microsoft.com/office/drawing/2014/main" id="{3048E6A9-36FC-8CB6-B681-56AEAE7B785B}"/>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292527</xdr:colOff>
      <xdr:row>18</xdr:row>
      <xdr:rowOff>166182</xdr:rowOff>
    </xdr:to>
    <xdr:grpSp>
      <xdr:nvGrpSpPr>
        <xdr:cNvPr id="34" name="Group 33">
          <a:extLst>
            <a:ext uri="{FF2B5EF4-FFF2-40B4-BE49-F238E27FC236}">
              <a16:creationId xmlns:a16="http://schemas.microsoft.com/office/drawing/2014/main" id="{9E3C57C8-E7B0-4B33-A5D9-A8BF2E40A40C}"/>
            </a:ext>
          </a:extLst>
        </xdr:cNvPr>
        <xdr:cNvGrpSpPr/>
      </xdr:nvGrpSpPr>
      <xdr:grpSpPr>
        <a:xfrm>
          <a:off x="857250" y="647700"/>
          <a:ext cx="1149777" cy="4071432"/>
          <a:chOff x="1692315" y="647141"/>
          <a:chExt cx="1193592" cy="4075242"/>
        </a:xfrm>
      </xdr:grpSpPr>
      <xdr:sp macro="" textlink="">
        <xdr:nvSpPr>
          <xdr:cNvPr id="35" name="Rectangle: Rounded Corners 34">
            <a:extLst>
              <a:ext uri="{FF2B5EF4-FFF2-40B4-BE49-F238E27FC236}">
                <a16:creationId xmlns:a16="http://schemas.microsoft.com/office/drawing/2014/main" id="{AE730C2E-63A0-6CAC-A8DA-B3DDC8E4664B}"/>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36" name="TextBox 44">
            <a:extLst>
              <a:ext uri="{FF2B5EF4-FFF2-40B4-BE49-F238E27FC236}">
                <a16:creationId xmlns:a16="http://schemas.microsoft.com/office/drawing/2014/main" id="{DEC97F43-E1E8-8C19-7746-9FCC0F49A472}"/>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37" name="TextBox 36">
            <a:extLst>
              <a:ext uri="{FF2B5EF4-FFF2-40B4-BE49-F238E27FC236}">
                <a16:creationId xmlns:a16="http://schemas.microsoft.com/office/drawing/2014/main" id="{18B3A1C7-028F-2FAE-5442-8D2A468BB530}"/>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8" name="TextBox 37">
            <a:hlinkClick xmlns:r="http://schemas.openxmlformats.org/officeDocument/2006/relationships" r:id="rId11"/>
            <a:extLst>
              <a:ext uri="{FF2B5EF4-FFF2-40B4-BE49-F238E27FC236}">
                <a16:creationId xmlns:a16="http://schemas.microsoft.com/office/drawing/2014/main" id="{D2717724-A31B-E256-CD07-9C475380A284}"/>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39" name="TextBox 38">
            <a:hlinkClick xmlns:r="http://schemas.openxmlformats.org/officeDocument/2006/relationships" r:id="rId12"/>
            <a:extLst>
              <a:ext uri="{FF2B5EF4-FFF2-40B4-BE49-F238E27FC236}">
                <a16:creationId xmlns:a16="http://schemas.microsoft.com/office/drawing/2014/main" id="{090F30E3-275E-D30C-9325-D11953CBF5B0}"/>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40" name="TextBox 39">
            <a:hlinkClick xmlns:r="http://schemas.openxmlformats.org/officeDocument/2006/relationships" r:id="rId13"/>
            <a:extLst>
              <a:ext uri="{FF2B5EF4-FFF2-40B4-BE49-F238E27FC236}">
                <a16:creationId xmlns:a16="http://schemas.microsoft.com/office/drawing/2014/main" id="{2E097003-F2F0-14BC-5513-271F9B107CB5}"/>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 and carbon performance</a:t>
            </a:r>
          </a:p>
        </xdr:txBody>
      </xdr:sp>
      <xdr:sp macro="" textlink="">
        <xdr:nvSpPr>
          <xdr:cNvPr id="41" name="TextBox 40">
            <a:hlinkClick xmlns:r="http://schemas.openxmlformats.org/officeDocument/2006/relationships" r:id="rId14"/>
            <a:extLst>
              <a:ext uri="{FF2B5EF4-FFF2-40B4-BE49-F238E27FC236}">
                <a16:creationId xmlns:a16="http://schemas.microsoft.com/office/drawing/2014/main" id="{EC7F54C2-60C6-6481-0EAE-2175FB12A7A5}"/>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42" name="TextBox 41">
            <a:hlinkClick xmlns:r="http://schemas.openxmlformats.org/officeDocument/2006/relationships" r:id="rId15"/>
            <a:extLst>
              <a:ext uri="{FF2B5EF4-FFF2-40B4-BE49-F238E27FC236}">
                <a16:creationId xmlns:a16="http://schemas.microsoft.com/office/drawing/2014/main" id="{BA80BBD0-CE63-D471-E61F-6013EDF10914}"/>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Water</a:t>
            </a:r>
          </a:p>
        </xdr:txBody>
      </xdr:sp>
      <xdr:sp macro="" textlink="">
        <xdr:nvSpPr>
          <xdr:cNvPr id="43" name="TextBox 42">
            <a:hlinkClick xmlns:r="http://schemas.openxmlformats.org/officeDocument/2006/relationships" r:id="rId16"/>
            <a:extLst>
              <a:ext uri="{FF2B5EF4-FFF2-40B4-BE49-F238E27FC236}">
                <a16:creationId xmlns:a16="http://schemas.microsoft.com/office/drawing/2014/main" id="{2D4F9B52-63A8-0C19-4A65-A80E6B041DCC}"/>
              </a:ext>
            </a:extLst>
          </xdr:cNvPr>
          <xdr:cNvSpPr txBox="1"/>
        </xdr:nvSpPr>
        <xdr:spPr>
          <a:xfrm>
            <a:off x="1772995" y="2297421"/>
            <a:ext cx="1024999" cy="346932"/>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Environmental OPEX and CAPEX</a:t>
            </a:r>
          </a:p>
        </xdr:txBody>
      </xdr:sp>
      <xdr:sp macro="" textlink="">
        <xdr:nvSpPr>
          <xdr:cNvPr id="44" name="TextBox 43">
            <a:hlinkClick xmlns:r="http://schemas.openxmlformats.org/officeDocument/2006/relationships" r:id="rId17"/>
            <a:extLst>
              <a:ext uri="{FF2B5EF4-FFF2-40B4-BE49-F238E27FC236}">
                <a16:creationId xmlns:a16="http://schemas.microsoft.com/office/drawing/2014/main" id="{9AF8D866-CAAD-7C92-38EF-5A1E96C0493D}"/>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Environment and compliance</a:t>
            </a:r>
          </a:p>
        </xdr:txBody>
      </xdr:sp>
      <xdr:sp macro="" textlink="">
        <xdr:nvSpPr>
          <xdr:cNvPr id="45" name="TextBox 44">
            <a:hlinkClick xmlns:r="http://schemas.openxmlformats.org/officeDocument/2006/relationships" r:id="rId18"/>
            <a:extLst>
              <a:ext uri="{FF2B5EF4-FFF2-40B4-BE49-F238E27FC236}">
                <a16:creationId xmlns:a16="http://schemas.microsoft.com/office/drawing/2014/main" id="{E2BF6432-474F-AA96-EE90-0D3B76FCADEC}"/>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46" name="TextBox 45">
            <a:hlinkClick xmlns:r="http://schemas.openxmlformats.org/officeDocument/2006/relationships" r:id="rId19"/>
            <a:extLst>
              <a:ext uri="{FF2B5EF4-FFF2-40B4-BE49-F238E27FC236}">
                <a16:creationId xmlns:a16="http://schemas.microsoft.com/office/drawing/2014/main" id="{9FB2DFEB-A0E1-5B0B-526F-292CE594605B}"/>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47" name="TextBox 46">
            <a:hlinkClick xmlns:r="http://schemas.openxmlformats.org/officeDocument/2006/relationships" r:id="rId20"/>
            <a:extLst>
              <a:ext uri="{FF2B5EF4-FFF2-40B4-BE49-F238E27FC236}">
                <a16:creationId xmlns:a16="http://schemas.microsoft.com/office/drawing/2014/main" id="{5E82A082-4B2B-8975-6000-ABA8EC25C479}"/>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48" name="TextBox 47">
            <a:hlinkClick xmlns:r="http://schemas.openxmlformats.org/officeDocument/2006/relationships" r:id="rId21"/>
            <a:extLst>
              <a:ext uri="{FF2B5EF4-FFF2-40B4-BE49-F238E27FC236}">
                <a16:creationId xmlns:a16="http://schemas.microsoft.com/office/drawing/2014/main" id="{23010D4D-7057-F532-1654-206E7B8BB007}"/>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Cyanide incident reporting</a:t>
            </a:r>
          </a:p>
        </xdr:txBody>
      </xdr:sp>
    </xdr:grpSp>
    <xdr:clientData/>
  </xdr:twoCellAnchor>
</xdr:wsDr>
</file>

<file path=xl/drawings/drawing15.xml><?xml version="1.0" encoding="utf-8"?>
<xdr:wsDr xmlns:xdr="http://schemas.openxmlformats.org/drawingml/2006/spreadsheetDrawing" xmlns:a="http://schemas.openxmlformats.org/drawingml/2006/main">
  <xdr:twoCellAnchor>
    <xdr:from>
      <xdr:col>1</xdr:col>
      <xdr:colOff>0</xdr:colOff>
      <xdr:row>4</xdr:row>
      <xdr:rowOff>0</xdr:rowOff>
    </xdr:from>
    <xdr:to>
      <xdr:col>2</xdr:col>
      <xdr:colOff>288717</xdr:colOff>
      <xdr:row>18</xdr:row>
      <xdr:rowOff>122367</xdr:rowOff>
    </xdr:to>
    <xdr:grpSp>
      <xdr:nvGrpSpPr>
        <xdr:cNvPr id="12" name="Group 11">
          <a:extLst>
            <a:ext uri="{FF2B5EF4-FFF2-40B4-BE49-F238E27FC236}">
              <a16:creationId xmlns:a16="http://schemas.microsoft.com/office/drawing/2014/main" id="{04B7C394-450E-451A-8D34-93C3A53B887D}"/>
            </a:ext>
          </a:extLst>
        </xdr:cNvPr>
        <xdr:cNvGrpSpPr/>
      </xdr:nvGrpSpPr>
      <xdr:grpSpPr>
        <a:xfrm>
          <a:off x="857250" y="628650"/>
          <a:ext cx="1145967" cy="4065717"/>
          <a:chOff x="1692315" y="647141"/>
          <a:chExt cx="1193592" cy="4075242"/>
        </a:xfrm>
      </xdr:grpSpPr>
      <xdr:sp macro="" textlink="">
        <xdr:nvSpPr>
          <xdr:cNvPr id="13" name="Rectangle: Rounded Corners 12">
            <a:extLst>
              <a:ext uri="{FF2B5EF4-FFF2-40B4-BE49-F238E27FC236}">
                <a16:creationId xmlns:a16="http://schemas.microsoft.com/office/drawing/2014/main" id="{4F4E3F1B-A5AD-7EE4-C386-8F1A011BE668}"/>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4" name="TextBox 44">
            <a:extLst>
              <a:ext uri="{FF2B5EF4-FFF2-40B4-BE49-F238E27FC236}">
                <a16:creationId xmlns:a16="http://schemas.microsoft.com/office/drawing/2014/main" id="{6DB8DE2E-1563-CE5B-0CED-66A99CBCC37F}"/>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5" name="TextBox 14">
            <a:extLst>
              <a:ext uri="{FF2B5EF4-FFF2-40B4-BE49-F238E27FC236}">
                <a16:creationId xmlns:a16="http://schemas.microsoft.com/office/drawing/2014/main" id="{B5159AA4-FAFB-B47D-CC26-09E984B8080B}"/>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6" name="TextBox 15">
            <a:hlinkClick xmlns:r="http://schemas.openxmlformats.org/officeDocument/2006/relationships" r:id="rId1"/>
            <a:extLst>
              <a:ext uri="{FF2B5EF4-FFF2-40B4-BE49-F238E27FC236}">
                <a16:creationId xmlns:a16="http://schemas.microsoft.com/office/drawing/2014/main" id="{9B98E0FA-2F50-27F7-7757-B5429B9DFD96}"/>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17" name="TextBox 16">
            <a:hlinkClick xmlns:r="http://schemas.openxmlformats.org/officeDocument/2006/relationships" r:id="rId2"/>
            <a:extLst>
              <a:ext uri="{FF2B5EF4-FFF2-40B4-BE49-F238E27FC236}">
                <a16:creationId xmlns:a16="http://schemas.microsoft.com/office/drawing/2014/main" id="{53A537D1-1F21-1F4A-BAF5-5F4E332EE8A2}"/>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18" name="TextBox 17">
            <a:hlinkClick xmlns:r="http://schemas.openxmlformats.org/officeDocument/2006/relationships" r:id="rId3"/>
            <a:extLst>
              <a:ext uri="{FF2B5EF4-FFF2-40B4-BE49-F238E27FC236}">
                <a16:creationId xmlns:a16="http://schemas.microsoft.com/office/drawing/2014/main" id="{DCE496F1-D2BD-2499-F6DD-89A79D627D90}"/>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 and carbon performance</a:t>
            </a:r>
          </a:p>
        </xdr:txBody>
      </xdr:sp>
      <xdr:sp macro="" textlink="">
        <xdr:nvSpPr>
          <xdr:cNvPr id="19" name="TextBox 18">
            <a:hlinkClick xmlns:r="http://schemas.openxmlformats.org/officeDocument/2006/relationships" r:id="rId4"/>
            <a:extLst>
              <a:ext uri="{FF2B5EF4-FFF2-40B4-BE49-F238E27FC236}">
                <a16:creationId xmlns:a16="http://schemas.microsoft.com/office/drawing/2014/main" id="{027EA261-769A-2D1B-3D0D-6F0299AFB55D}"/>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20" name="TextBox 19">
            <a:hlinkClick xmlns:r="http://schemas.openxmlformats.org/officeDocument/2006/relationships" r:id="rId5"/>
            <a:extLst>
              <a:ext uri="{FF2B5EF4-FFF2-40B4-BE49-F238E27FC236}">
                <a16:creationId xmlns:a16="http://schemas.microsoft.com/office/drawing/2014/main" id="{6DD1D104-947E-D548-B751-28F022EFCCE1}"/>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Water</a:t>
            </a:r>
          </a:p>
        </xdr:txBody>
      </xdr:sp>
      <xdr:sp macro="" textlink="">
        <xdr:nvSpPr>
          <xdr:cNvPr id="21" name="TextBox 20">
            <a:hlinkClick xmlns:r="http://schemas.openxmlformats.org/officeDocument/2006/relationships" r:id="rId6"/>
            <a:extLst>
              <a:ext uri="{FF2B5EF4-FFF2-40B4-BE49-F238E27FC236}">
                <a16:creationId xmlns:a16="http://schemas.microsoft.com/office/drawing/2014/main" id="{27524833-E253-41F1-8A5D-FD88B1EC80CA}"/>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Environmental OPEX and CAPEX</a:t>
            </a:r>
          </a:p>
        </xdr:txBody>
      </xdr:sp>
      <xdr:sp macro="" textlink="">
        <xdr:nvSpPr>
          <xdr:cNvPr id="22" name="TextBox 21">
            <a:hlinkClick xmlns:r="http://schemas.openxmlformats.org/officeDocument/2006/relationships" r:id="rId7"/>
            <a:extLst>
              <a:ext uri="{FF2B5EF4-FFF2-40B4-BE49-F238E27FC236}">
                <a16:creationId xmlns:a16="http://schemas.microsoft.com/office/drawing/2014/main" id="{662836E4-2EE6-BE9F-43CE-DAB3183A5FF8}"/>
              </a:ext>
            </a:extLst>
          </xdr:cNvPr>
          <xdr:cNvSpPr txBox="1"/>
        </xdr:nvSpPr>
        <xdr:spPr>
          <a:xfrm>
            <a:off x="1772995" y="2698337"/>
            <a:ext cx="1024999" cy="362344"/>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Environment and compliance</a:t>
            </a:r>
          </a:p>
        </xdr:txBody>
      </xdr:sp>
      <xdr:sp macro="" textlink="">
        <xdr:nvSpPr>
          <xdr:cNvPr id="23" name="TextBox 22">
            <a:hlinkClick xmlns:r="http://schemas.openxmlformats.org/officeDocument/2006/relationships" r:id="rId8"/>
            <a:extLst>
              <a:ext uri="{FF2B5EF4-FFF2-40B4-BE49-F238E27FC236}">
                <a16:creationId xmlns:a16="http://schemas.microsoft.com/office/drawing/2014/main" id="{63403200-2258-FE53-E350-29092C8908A9}"/>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24" name="TextBox 23">
            <a:hlinkClick xmlns:r="http://schemas.openxmlformats.org/officeDocument/2006/relationships" r:id="rId9"/>
            <a:extLst>
              <a:ext uri="{FF2B5EF4-FFF2-40B4-BE49-F238E27FC236}">
                <a16:creationId xmlns:a16="http://schemas.microsoft.com/office/drawing/2014/main" id="{A8525FAA-6CF6-F4C9-7292-CCA7006A6932}"/>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25" name="TextBox 24">
            <a:hlinkClick xmlns:r="http://schemas.openxmlformats.org/officeDocument/2006/relationships" r:id="rId10"/>
            <a:extLst>
              <a:ext uri="{FF2B5EF4-FFF2-40B4-BE49-F238E27FC236}">
                <a16:creationId xmlns:a16="http://schemas.microsoft.com/office/drawing/2014/main" id="{F9F8262D-83BC-2CD7-229C-750DEC5A8969}"/>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26" name="TextBox 25">
            <a:hlinkClick xmlns:r="http://schemas.openxmlformats.org/officeDocument/2006/relationships" r:id="rId11"/>
            <a:extLst>
              <a:ext uri="{FF2B5EF4-FFF2-40B4-BE49-F238E27FC236}">
                <a16:creationId xmlns:a16="http://schemas.microsoft.com/office/drawing/2014/main" id="{3E8344E1-67C6-CC9B-FD0C-31FF466A6D5A}"/>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Cyanide incident reporting</a:t>
            </a:r>
          </a:p>
        </xdr:txBody>
      </xdr:sp>
    </xdr:grpSp>
    <xdr:clientData/>
  </xdr:twoCellAnchor>
  <xdr:twoCellAnchor>
    <xdr:from>
      <xdr:col>1</xdr:col>
      <xdr:colOff>19050</xdr:colOff>
      <xdr:row>0</xdr:row>
      <xdr:rowOff>152400</xdr:rowOff>
    </xdr:from>
    <xdr:to>
      <xdr:col>5</xdr:col>
      <xdr:colOff>370009</xdr:colOff>
      <xdr:row>2</xdr:row>
      <xdr:rowOff>159385</xdr:rowOff>
    </xdr:to>
    <xdr:grpSp>
      <xdr:nvGrpSpPr>
        <xdr:cNvPr id="27" name="Group 26">
          <a:extLst>
            <a:ext uri="{FF2B5EF4-FFF2-40B4-BE49-F238E27FC236}">
              <a16:creationId xmlns:a16="http://schemas.microsoft.com/office/drawing/2014/main" id="{D41A63B1-41F9-4EEB-888A-6D436DD9A8C2}"/>
            </a:ext>
          </a:extLst>
        </xdr:cNvPr>
        <xdr:cNvGrpSpPr/>
      </xdr:nvGrpSpPr>
      <xdr:grpSpPr>
        <a:xfrm>
          <a:off x="876300" y="152400"/>
          <a:ext cx="4942009" cy="330835"/>
          <a:chOff x="889000" y="174625"/>
          <a:chExt cx="5086789" cy="349885"/>
        </a:xfrm>
      </xdr:grpSpPr>
      <xdr:grpSp>
        <xdr:nvGrpSpPr>
          <xdr:cNvPr id="28" name="Group 27">
            <a:hlinkClick xmlns:r="http://schemas.openxmlformats.org/officeDocument/2006/relationships" r:id="rId12"/>
            <a:extLst>
              <a:ext uri="{FF2B5EF4-FFF2-40B4-BE49-F238E27FC236}">
                <a16:creationId xmlns:a16="http://schemas.microsoft.com/office/drawing/2014/main" id="{CE7DCFFE-3CB4-A248-CAF6-6F54A28ED16B}"/>
              </a:ext>
            </a:extLst>
          </xdr:cNvPr>
          <xdr:cNvGrpSpPr/>
        </xdr:nvGrpSpPr>
        <xdr:grpSpPr>
          <a:xfrm>
            <a:off x="943357" y="184941"/>
            <a:ext cx="286436" cy="279068"/>
            <a:chOff x="795232" y="4916382"/>
            <a:chExt cx="433668" cy="440266"/>
          </a:xfrm>
        </xdr:grpSpPr>
        <xdr:pic>
          <xdr:nvPicPr>
            <xdr:cNvPr id="35" name="Graphic 34" descr="Home outline">
              <a:extLst>
                <a:ext uri="{FF2B5EF4-FFF2-40B4-BE49-F238E27FC236}">
                  <a16:creationId xmlns:a16="http://schemas.microsoft.com/office/drawing/2014/main" id="{23306C86-C5D0-1B0A-714E-6192BECFBE2B}"/>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807042" y="4916382"/>
              <a:ext cx="418302" cy="401762"/>
            </a:xfrm>
            <a:prstGeom prst="rect">
              <a:avLst/>
            </a:prstGeom>
          </xdr:spPr>
        </xdr:pic>
        <xdr:sp macro="" textlink="">
          <xdr:nvSpPr>
            <xdr:cNvPr id="36" name="Oval 35">
              <a:extLst>
                <a:ext uri="{FF2B5EF4-FFF2-40B4-BE49-F238E27FC236}">
                  <a16:creationId xmlns:a16="http://schemas.microsoft.com/office/drawing/2014/main" id="{B5AE3538-4D39-0877-4999-1408F125AE40}"/>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29" name="Flowchart: Terminator 28">
            <a:hlinkClick xmlns:r="http://schemas.openxmlformats.org/officeDocument/2006/relationships" r:id="rId15"/>
            <a:extLst>
              <a:ext uri="{FF2B5EF4-FFF2-40B4-BE49-F238E27FC236}">
                <a16:creationId xmlns:a16="http://schemas.microsoft.com/office/drawing/2014/main" id="{6BCD81A1-54F8-D920-892C-5D0AA3BE4C2F}"/>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30" name="Flowchart: Terminator 29">
            <a:hlinkClick xmlns:r="http://schemas.openxmlformats.org/officeDocument/2006/relationships" r:id="rId16"/>
            <a:extLst>
              <a:ext uri="{FF2B5EF4-FFF2-40B4-BE49-F238E27FC236}">
                <a16:creationId xmlns:a16="http://schemas.microsoft.com/office/drawing/2014/main" id="{96AF1109-C117-86B7-69C9-180ECAC67A33}"/>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1" name="Flowchart: Terminator 30">
            <a:hlinkClick xmlns:r="http://schemas.openxmlformats.org/officeDocument/2006/relationships" r:id="rId17"/>
            <a:extLst>
              <a:ext uri="{FF2B5EF4-FFF2-40B4-BE49-F238E27FC236}">
                <a16:creationId xmlns:a16="http://schemas.microsoft.com/office/drawing/2014/main" id="{16DCC564-0834-84F5-8DE9-1C7ABBE11A37}"/>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32" name="Flowchart: Terminator 31">
            <a:hlinkClick xmlns:r="http://schemas.openxmlformats.org/officeDocument/2006/relationships" r:id="rId18"/>
            <a:extLst>
              <a:ext uri="{FF2B5EF4-FFF2-40B4-BE49-F238E27FC236}">
                <a16:creationId xmlns:a16="http://schemas.microsoft.com/office/drawing/2014/main" id="{355FF9DB-ED75-89DD-919F-947E428A8F15}"/>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3" name="Flowchart: Terminator 32">
            <a:hlinkClick xmlns:r="http://schemas.openxmlformats.org/officeDocument/2006/relationships" r:id="rId19"/>
            <a:extLst>
              <a:ext uri="{FF2B5EF4-FFF2-40B4-BE49-F238E27FC236}">
                <a16:creationId xmlns:a16="http://schemas.microsoft.com/office/drawing/2014/main" id="{3A937DE4-3364-F51E-B005-2D8506764933}"/>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4" name="Rectangle: Rounded Corners 33">
            <a:extLst>
              <a:ext uri="{FF2B5EF4-FFF2-40B4-BE49-F238E27FC236}">
                <a16:creationId xmlns:a16="http://schemas.microsoft.com/office/drawing/2014/main" id="{2C9D800F-1D23-8715-D003-8600B2A599A5}"/>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wsDr>
</file>

<file path=xl/drawings/drawing16.xml><?xml version="1.0" encoding="utf-8"?>
<xdr:wsDr xmlns:xdr="http://schemas.openxmlformats.org/drawingml/2006/spreadsheetDrawing" xmlns:a="http://schemas.openxmlformats.org/drawingml/2006/main">
  <xdr:twoCellAnchor>
    <xdr:from>
      <xdr:col>3</xdr:col>
      <xdr:colOff>12382</xdr:colOff>
      <xdr:row>19</xdr:row>
      <xdr:rowOff>172402</xdr:rowOff>
    </xdr:from>
    <xdr:to>
      <xdr:col>6</xdr:col>
      <xdr:colOff>524827</xdr:colOff>
      <xdr:row>29</xdr:row>
      <xdr:rowOff>162877</xdr:rowOff>
    </xdr:to>
    <xdr:graphicFrame macro="">
      <xdr:nvGraphicFramePr>
        <xdr:cNvPr id="2" name="Chart 1">
          <a:extLst>
            <a:ext uri="{FF2B5EF4-FFF2-40B4-BE49-F238E27FC236}">
              <a16:creationId xmlns:a16="http://schemas.microsoft.com/office/drawing/2014/main" id="{7BA0F16D-50B8-015E-4CFF-2064DCB73A3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227648</xdr:colOff>
      <xdr:row>42</xdr:row>
      <xdr:rowOff>54292</xdr:rowOff>
    </xdr:from>
    <xdr:to>
      <xdr:col>10</xdr:col>
      <xdr:colOff>904876</xdr:colOff>
      <xdr:row>48</xdr:row>
      <xdr:rowOff>243840</xdr:rowOff>
    </xdr:to>
    <xdr:graphicFrame macro="">
      <xdr:nvGraphicFramePr>
        <xdr:cNvPr id="5" name="Chart 2">
          <a:extLst>
            <a:ext uri="{FF2B5EF4-FFF2-40B4-BE49-F238E27FC236}">
              <a16:creationId xmlns:a16="http://schemas.microsoft.com/office/drawing/2014/main" id="{3F770769-9E40-ECF5-51A8-6CF2303D7682}"/>
            </a:ext>
            <a:ext uri="{147F2762-F138-4A5C-976F-8EAC2B608ADB}">
              <a16:predDERef xmlns:a16="http://schemas.microsoft.com/office/drawing/2014/main" pred="{7BA0F16D-50B8-015E-4CFF-2064DCB73A3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0</xdr:colOff>
      <xdr:row>56</xdr:row>
      <xdr:rowOff>161925</xdr:rowOff>
    </xdr:from>
    <xdr:to>
      <xdr:col>6</xdr:col>
      <xdr:colOff>502920</xdr:colOff>
      <xdr:row>66</xdr:row>
      <xdr:rowOff>160020</xdr:rowOff>
    </xdr:to>
    <xdr:graphicFrame macro="">
      <xdr:nvGraphicFramePr>
        <xdr:cNvPr id="4" name="Chart 3">
          <a:extLst>
            <a:ext uri="{FF2B5EF4-FFF2-40B4-BE49-F238E27FC236}">
              <a16:creationId xmlns:a16="http://schemas.microsoft.com/office/drawing/2014/main" id="{46B9439E-5FB6-4BA4-B6ED-AB46C6644B86}"/>
            </a:ext>
            <a:ext uri="{147F2762-F138-4A5C-976F-8EAC2B608ADB}">
              <a16:predDERef xmlns:a16="http://schemas.microsoft.com/office/drawing/2014/main" pred="{3F770769-9E40-ECF5-51A8-6CF2303D768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669608</xdr:colOff>
      <xdr:row>56</xdr:row>
      <xdr:rowOff>159067</xdr:rowOff>
    </xdr:from>
    <xdr:to>
      <xdr:col>11</xdr:col>
      <xdr:colOff>19051</xdr:colOff>
      <xdr:row>66</xdr:row>
      <xdr:rowOff>154305</xdr:rowOff>
    </xdr:to>
    <xdr:graphicFrame macro="">
      <xdr:nvGraphicFramePr>
        <xdr:cNvPr id="6" name="Chart 5">
          <a:extLst>
            <a:ext uri="{FF2B5EF4-FFF2-40B4-BE49-F238E27FC236}">
              <a16:creationId xmlns:a16="http://schemas.microsoft.com/office/drawing/2014/main" id="{7BE27CFB-539D-EB0F-3AA7-49F4F581BBFA}"/>
            </a:ext>
            <a:ext uri="{147F2762-F138-4A5C-976F-8EAC2B608ADB}">
              <a16:predDERef xmlns:a16="http://schemas.microsoft.com/office/drawing/2014/main" pred="{46B9439E-5FB6-4BA4-B6ED-AB46C6644B8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635318</xdr:colOff>
      <xdr:row>19</xdr:row>
      <xdr:rowOff>172403</xdr:rowOff>
    </xdr:from>
    <xdr:to>
      <xdr:col>10</xdr:col>
      <xdr:colOff>998221</xdr:colOff>
      <xdr:row>29</xdr:row>
      <xdr:rowOff>160020</xdr:rowOff>
    </xdr:to>
    <xdr:graphicFrame macro="">
      <xdr:nvGraphicFramePr>
        <xdr:cNvPr id="8" name="Chart 7">
          <a:extLst>
            <a:ext uri="{FF2B5EF4-FFF2-40B4-BE49-F238E27FC236}">
              <a16:creationId xmlns:a16="http://schemas.microsoft.com/office/drawing/2014/main" id="{592CDF94-5134-EC09-5A81-BAB90F0870D8}"/>
            </a:ext>
            <a:ext uri="{147F2762-F138-4A5C-976F-8EAC2B608ADB}">
              <a16:predDERef xmlns:a16="http://schemas.microsoft.com/office/drawing/2014/main" pred="{7BE27CFB-539D-EB0F-3AA7-49F4F581BBF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0</xdr:colOff>
      <xdr:row>1</xdr:row>
      <xdr:rowOff>0</xdr:rowOff>
    </xdr:from>
    <xdr:to>
      <xdr:col>4</xdr:col>
      <xdr:colOff>211894</xdr:colOff>
      <xdr:row>3</xdr:row>
      <xdr:rowOff>8890</xdr:rowOff>
    </xdr:to>
    <xdr:grpSp>
      <xdr:nvGrpSpPr>
        <xdr:cNvPr id="17" name="Group 16">
          <a:extLst>
            <a:ext uri="{FF2B5EF4-FFF2-40B4-BE49-F238E27FC236}">
              <a16:creationId xmlns:a16="http://schemas.microsoft.com/office/drawing/2014/main" id="{73569586-82E7-41DE-9783-82E4319746EC}"/>
            </a:ext>
          </a:extLst>
        </xdr:cNvPr>
        <xdr:cNvGrpSpPr/>
      </xdr:nvGrpSpPr>
      <xdr:grpSpPr>
        <a:xfrm>
          <a:off x="857250" y="161925"/>
          <a:ext cx="4955344" cy="332740"/>
          <a:chOff x="889000" y="174625"/>
          <a:chExt cx="5086789" cy="349885"/>
        </a:xfrm>
      </xdr:grpSpPr>
      <xdr:grpSp>
        <xdr:nvGrpSpPr>
          <xdr:cNvPr id="18" name="Group 17">
            <a:hlinkClick xmlns:r="http://schemas.openxmlformats.org/officeDocument/2006/relationships" r:id="rId6"/>
            <a:extLst>
              <a:ext uri="{FF2B5EF4-FFF2-40B4-BE49-F238E27FC236}">
                <a16:creationId xmlns:a16="http://schemas.microsoft.com/office/drawing/2014/main" id="{5B5EE12F-F78D-BAE6-A3F7-A483D2C9F4F3}"/>
              </a:ext>
            </a:extLst>
          </xdr:cNvPr>
          <xdr:cNvGrpSpPr/>
        </xdr:nvGrpSpPr>
        <xdr:grpSpPr>
          <a:xfrm>
            <a:off x="943357" y="184941"/>
            <a:ext cx="286436" cy="279068"/>
            <a:chOff x="795232" y="4916382"/>
            <a:chExt cx="433668" cy="440266"/>
          </a:xfrm>
        </xdr:grpSpPr>
        <xdr:pic>
          <xdr:nvPicPr>
            <xdr:cNvPr id="25" name="Graphic 24" descr="Home outline">
              <a:extLst>
                <a:ext uri="{FF2B5EF4-FFF2-40B4-BE49-F238E27FC236}">
                  <a16:creationId xmlns:a16="http://schemas.microsoft.com/office/drawing/2014/main" id="{9AF3F6BF-830D-D15E-3C7B-B2247CDDBEC2}"/>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807042" y="4916382"/>
              <a:ext cx="418302" cy="401762"/>
            </a:xfrm>
            <a:prstGeom prst="rect">
              <a:avLst/>
            </a:prstGeom>
          </xdr:spPr>
        </xdr:pic>
        <xdr:sp macro="" textlink="">
          <xdr:nvSpPr>
            <xdr:cNvPr id="26" name="Oval 25">
              <a:extLst>
                <a:ext uri="{FF2B5EF4-FFF2-40B4-BE49-F238E27FC236}">
                  <a16:creationId xmlns:a16="http://schemas.microsoft.com/office/drawing/2014/main" id="{C6D24461-9AAA-B426-4F08-12E0E77D9121}"/>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9" name="Flowchart: Terminator 18">
            <a:hlinkClick xmlns:r="http://schemas.openxmlformats.org/officeDocument/2006/relationships" r:id="rId9"/>
            <a:extLst>
              <a:ext uri="{FF2B5EF4-FFF2-40B4-BE49-F238E27FC236}">
                <a16:creationId xmlns:a16="http://schemas.microsoft.com/office/drawing/2014/main" id="{E29F9DC0-0379-0E55-082B-3DCFBCD834AE}"/>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20" name="Flowchart: Terminator 19">
            <a:hlinkClick xmlns:r="http://schemas.openxmlformats.org/officeDocument/2006/relationships" r:id="rId10"/>
            <a:extLst>
              <a:ext uri="{FF2B5EF4-FFF2-40B4-BE49-F238E27FC236}">
                <a16:creationId xmlns:a16="http://schemas.microsoft.com/office/drawing/2014/main" id="{5098023F-4D50-856F-3418-A666066AB674}"/>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21" name="Flowchart: Terminator 20">
            <a:hlinkClick xmlns:r="http://schemas.openxmlformats.org/officeDocument/2006/relationships" r:id="rId11"/>
            <a:extLst>
              <a:ext uri="{FF2B5EF4-FFF2-40B4-BE49-F238E27FC236}">
                <a16:creationId xmlns:a16="http://schemas.microsoft.com/office/drawing/2014/main" id="{F66E440A-C1DA-5E4F-2603-0C49FB93A506}"/>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22" name="Flowchart: Terminator 21">
            <a:hlinkClick xmlns:r="http://schemas.openxmlformats.org/officeDocument/2006/relationships" r:id="rId12"/>
            <a:extLst>
              <a:ext uri="{FF2B5EF4-FFF2-40B4-BE49-F238E27FC236}">
                <a16:creationId xmlns:a16="http://schemas.microsoft.com/office/drawing/2014/main" id="{C342049E-E67A-A283-64C5-D38A6FFD9E7B}"/>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23" name="Flowchart: Terminator 22">
            <a:hlinkClick xmlns:r="http://schemas.openxmlformats.org/officeDocument/2006/relationships" r:id="rId13"/>
            <a:extLst>
              <a:ext uri="{FF2B5EF4-FFF2-40B4-BE49-F238E27FC236}">
                <a16:creationId xmlns:a16="http://schemas.microsoft.com/office/drawing/2014/main" id="{38AD292A-8176-7604-AEE0-2A4851C2E61A}"/>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24" name="Rectangle: Rounded Corners 23">
            <a:extLst>
              <a:ext uri="{FF2B5EF4-FFF2-40B4-BE49-F238E27FC236}">
                <a16:creationId xmlns:a16="http://schemas.microsoft.com/office/drawing/2014/main" id="{1304EBBD-ECD3-82C1-D13F-B7EBA8CF3F02}"/>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19050</xdr:colOff>
      <xdr:row>4</xdr:row>
      <xdr:rowOff>76200</xdr:rowOff>
    </xdr:from>
    <xdr:to>
      <xdr:col>2</xdr:col>
      <xdr:colOff>307767</xdr:colOff>
      <xdr:row>19</xdr:row>
      <xdr:rowOff>126177</xdr:rowOff>
    </xdr:to>
    <xdr:grpSp>
      <xdr:nvGrpSpPr>
        <xdr:cNvPr id="27" name="Group 26">
          <a:extLst>
            <a:ext uri="{FF2B5EF4-FFF2-40B4-BE49-F238E27FC236}">
              <a16:creationId xmlns:a16="http://schemas.microsoft.com/office/drawing/2014/main" id="{FEEF8970-A1D5-457D-969B-9097AEFF545B}"/>
            </a:ext>
          </a:extLst>
        </xdr:cNvPr>
        <xdr:cNvGrpSpPr/>
      </xdr:nvGrpSpPr>
      <xdr:grpSpPr>
        <a:xfrm>
          <a:off x="876300" y="723900"/>
          <a:ext cx="1145967" cy="4069527"/>
          <a:chOff x="1692315" y="647141"/>
          <a:chExt cx="1193592" cy="4075242"/>
        </a:xfrm>
      </xdr:grpSpPr>
      <xdr:sp macro="" textlink="">
        <xdr:nvSpPr>
          <xdr:cNvPr id="28" name="Rectangle: Rounded Corners 27">
            <a:extLst>
              <a:ext uri="{FF2B5EF4-FFF2-40B4-BE49-F238E27FC236}">
                <a16:creationId xmlns:a16="http://schemas.microsoft.com/office/drawing/2014/main" id="{62F1449B-44AA-6D67-13EC-C06F6F6FDCDD}"/>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9" name="TextBox 44">
            <a:extLst>
              <a:ext uri="{FF2B5EF4-FFF2-40B4-BE49-F238E27FC236}">
                <a16:creationId xmlns:a16="http://schemas.microsoft.com/office/drawing/2014/main" id="{61A889E0-6C69-73F9-DD14-9FE91865CDE9}"/>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30" name="TextBox 29">
            <a:extLst>
              <a:ext uri="{FF2B5EF4-FFF2-40B4-BE49-F238E27FC236}">
                <a16:creationId xmlns:a16="http://schemas.microsoft.com/office/drawing/2014/main" id="{CC2A2CD2-0173-AC81-BE53-9FD1572301F7}"/>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1" name="TextBox 30">
            <a:hlinkClick xmlns:r="http://schemas.openxmlformats.org/officeDocument/2006/relationships" r:id="rId14"/>
            <a:extLst>
              <a:ext uri="{FF2B5EF4-FFF2-40B4-BE49-F238E27FC236}">
                <a16:creationId xmlns:a16="http://schemas.microsoft.com/office/drawing/2014/main" id="{FB11E723-D55C-8279-86C0-86068DA9D5EE}"/>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32" name="TextBox 31">
            <a:hlinkClick xmlns:r="http://schemas.openxmlformats.org/officeDocument/2006/relationships" r:id="rId15"/>
            <a:extLst>
              <a:ext uri="{FF2B5EF4-FFF2-40B4-BE49-F238E27FC236}">
                <a16:creationId xmlns:a16="http://schemas.microsoft.com/office/drawing/2014/main" id="{A1131962-2650-C212-93CF-166D1BFC799B}"/>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33" name="TextBox 32">
            <a:hlinkClick xmlns:r="http://schemas.openxmlformats.org/officeDocument/2006/relationships" r:id="rId16"/>
            <a:extLst>
              <a:ext uri="{FF2B5EF4-FFF2-40B4-BE49-F238E27FC236}">
                <a16:creationId xmlns:a16="http://schemas.microsoft.com/office/drawing/2014/main" id="{51F2892A-A134-3E33-D1FD-D8EA649D3664}"/>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 and carbon performance</a:t>
            </a:r>
          </a:p>
        </xdr:txBody>
      </xdr:sp>
      <xdr:sp macro="" textlink="">
        <xdr:nvSpPr>
          <xdr:cNvPr id="34" name="TextBox 33">
            <a:hlinkClick xmlns:r="http://schemas.openxmlformats.org/officeDocument/2006/relationships" r:id="rId17"/>
            <a:extLst>
              <a:ext uri="{FF2B5EF4-FFF2-40B4-BE49-F238E27FC236}">
                <a16:creationId xmlns:a16="http://schemas.microsoft.com/office/drawing/2014/main" id="{593C8F9A-6042-23D1-25DF-0D1441401CEB}"/>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35" name="TextBox 34">
            <a:hlinkClick xmlns:r="http://schemas.openxmlformats.org/officeDocument/2006/relationships" r:id="rId18"/>
            <a:extLst>
              <a:ext uri="{FF2B5EF4-FFF2-40B4-BE49-F238E27FC236}">
                <a16:creationId xmlns:a16="http://schemas.microsoft.com/office/drawing/2014/main" id="{70E2D0AF-3EDD-CFFF-B961-73F7DDA6D8AE}"/>
              </a:ext>
            </a:extLst>
          </xdr:cNvPr>
          <xdr:cNvSpPr txBox="1"/>
        </xdr:nvSpPr>
        <xdr:spPr>
          <a:xfrm>
            <a:off x="1772995" y="3105140"/>
            <a:ext cx="1024999" cy="192855"/>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Water</a:t>
            </a:r>
          </a:p>
        </xdr:txBody>
      </xdr:sp>
      <xdr:sp macro="" textlink="">
        <xdr:nvSpPr>
          <xdr:cNvPr id="36" name="TextBox 35">
            <a:hlinkClick xmlns:r="http://schemas.openxmlformats.org/officeDocument/2006/relationships" r:id="rId19"/>
            <a:extLst>
              <a:ext uri="{FF2B5EF4-FFF2-40B4-BE49-F238E27FC236}">
                <a16:creationId xmlns:a16="http://schemas.microsoft.com/office/drawing/2014/main" id="{23BE141D-663A-F8BB-F611-A6CA1C6C5EDC}"/>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Environmental OPEX and CAPEX</a:t>
            </a:r>
          </a:p>
        </xdr:txBody>
      </xdr:sp>
      <xdr:sp macro="" textlink="">
        <xdr:nvSpPr>
          <xdr:cNvPr id="37" name="TextBox 36">
            <a:hlinkClick xmlns:r="http://schemas.openxmlformats.org/officeDocument/2006/relationships" r:id="rId20"/>
            <a:extLst>
              <a:ext uri="{FF2B5EF4-FFF2-40B4-BE49-F238E27FC236}">
                <a16:creationId xmlns:a16="http://schemas.microsoft.com/office/drawing/2014/main" id="{73F623DB-B918-B096-5855-B0581F7A4037}"/>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 and compliance</a:t>
            </a:r>
          </a:p>
        </xdr:txBody>
      </xdr:sp>
      <xdr:sp macro="" textlink="">
        <xdr:nvSpPr>
          <xdr:cNvPr id="38" name="TextBox 37">
            <a:hlinkClick xmlns:r="http://schemas.openxmlformats.org/officeDocument/2006/relationships" r:id="rId21"/>
            <a:extLst>
              <a:ext uri="{FF2B5EF4-FFF2-40B4-BE49-F238E27FC236}">
                <a16:creationId xmlns:a16="http://schemas.microsoft.com/office/drawing/2014/main" id="{0EB3942B-F8F6-BE0A-27BC-29FBBEAC853A}"/>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39" name="TextBox 38">
            <a:hlinkClick xmlns:r="http://schemas.openxmlformats.org/officeDocument/2006/relationships" r:id="rId22"/>
            <a:extLst>
              <a:ext uri="{FF2B5EF4-FFF2-40B4-BE49-F238E27FC236}">
                <a16:creationId xmlns:a16="http://schemas.microsoft.com/office/drawing/2014/main" id="{40EF9799-984D-9BF7-41E2-B9095BF7250D}"/>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40" name="TextBox 39">
            <a:hlinkClick xmlns:r="http://schemas.openxmlformats.org/officeDocument/2006/relationships" r:id="rId23"/>
            <a:extLst>
              <a:ext uri="{FF2B5EF4-FFF2-40B4-BE49-F238E27FC236}">
                <a16:creationId xmlns:a16="http://schemas.microsoft.com/office/drawing/2014/main" id="{C0104F0D-F2E2-4909-88C7-94462FAC3CA6}"/>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41" name="TextBox 40">
            <a:hlinkClick xmlns:r="http://schemas.openxmlformats.org/officeDocument/2006/relationships" r:id="rId24"/>
            <a:extLst>
              <a:ext uri="{FF2B5EF4-FFF2-40B4-BE49-F238E27FC236}">
                <a16:creationId xmlns:a16="http://schemas.microsoft.com/office/drawing/2014/main" id="{D043C4AF-0BF9-BA00-092D-933CABC57673}"/>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Cyanide incident reporting</a:t>
            </a:r>
          </a:p>
        </xdr:txBody>
      </xdr:sp>
    </xdr:grpSp>
    <xdr:clientData/>
  </xdr:twoCellAnchor>
</xdr:wsDr>
</file>

<file path=xl/drawings/drawing17.xml><?xml version="1.0" encoding="utf-8"?>
<xdr:wsDr xmlns:xdr="http://schemas.openxmlformats.org/drawingml/2006/spreadsheetDrawing" xmlns:a="http://schemas.openxmlformats.org/drawingml/2006/main">
  <xdr:twoCellAnchor>
    <xdr:from>
      <xdr:col>5</xdr:col>
      <xdr:colOff>86590</xdr:colOff>
      <xdr:row>6</xdr:row>
      <xdr:rowOff>28303</xdr:rowOff>
    </xdr:from>
    <xdr:to>
      <xdr:col>5</xdr:col>
      <xdr:colOff>1013113</xdr:colOff>
      <xdr:row>14</xdr:row>
      <xdr:rowOff>149678</xdr:rowOff>
    </xdr:to>
    <xdr:sp macro="" textlink="">
      <xdr:nvSpPr>
        <xdr:cNvPr id="3" name="Rectangle: Rounded Corners 2">
          <a:extLst>
            <a:ext uri="{FF2B5EF4-FFF2-40B4-BE49-F238E27FC236}">
              <a16:creationId xmlns:a16="http://schemas.microsoft.com/office/drawing/2014/main" id="{C269EF72-6485-EBB0-B5D3-4302166AF2BF}"/>
            </a:ext>
          </a:extLst>
        </xdr:cNvPr>
        <xdr:cNvSpPr/>
      </xdr:nvSpPr>
      <xdr:spPr>
        <a:xfrm>
          <a:off x="6312476" y="1171303"/>
          <a:ext cx="926523" cy="2407375"/>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xdr:col>
      <xdr:colOff>0</xdr:colOff>
      <xdr:row>4</xdr:row>
      <xdr:rowOff>0</xdr:rowOff>
    </xdr:from>
    <xdr:to>
      <xdr:col>2</xdr:col>
      <xdr:colOff>52670</xdr:colOff>
      <xdr:row>18</xdr:row>
      <xdr:rowOff>151634</xdr:rowOff>
    </xdr:to>
    <xdr:grpSp>
      <xdr:nvGrpSpPr>
        <xdr:cNvPr id="13" name="Group 12">
          <a:extLst>
            <a:ext uri="{FF2B5EF4-FFF2-40B4-BE49-F238E27FC236}">
              <a16:creationId xmlns:a16="http://schemas.microsoft.com/office/drawing/2014/main" id="{D51F826B-ABD6-41E3-A171-EBC4B6D25543}"/>
            </a:ext>
          </a:extLst>
        </xdr:cNvPr>
        <xdr:cNvGrpSpPr/>
      </xdr:nvGrpSpPr>
      <xdr:grpSpPr>
        <a:xfrm>
          <a:off x="588818" y="658091"/>
          <a:ext cx="1152375" cy="4013588"/>
          <a:chOff x="1692315" y="647141"/>
          <a:chExt cx="1193592" cy="4075242"/>
        </a:xfrm>
      </xdr:grpSpPr>
      <xdr:sp macro="" textlink="">
        <xdr:nvSpPr>
          <xdr:cNvPr id="14" name="Rectangle: Rounded Corners 13">
            <a:extLst>
              <a:ext uri="{FF2B5EF4-FFF2-40B4-BE49-F238E27FC236}">
                <a16:creationId xmlns:a16="http://schemas.microsoft.com/office/drawing/2014/main" id="{BBED1E6F-BFB9-EC3E-914E-BDAAE30E91CC}"/>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5" name="TextBox 44">
            <a:extLst>
              <a:ext uri="{FF2B5EF4-FFF2-40B4-BE49-F238E27FC236}">
                <a16:creationId xmlns:a16="http://schemas.microsoft.com/office/drawing/2014/main" id="{727EEB04-0C5A-FA68-A479-8C742DF53A7B}"/>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6" name="TextBox 15">
            <a:extLst>
              <a:ext uri="{FF2B5EF4-FFF2-40B4-BE49-F238E27FC236}">
                <a16:creationId xmlns:a16="http://schemas.microsoft.com/office/drawing/2014/main" id="{85BF3E42-4171-C7BB-8197-58B74CDFBE61}"/>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7" name="TextBox 16">
            <a:hlinkClick xmlns:r="http://schemas.openxmlformats.org/officeDocument/2006/relationships" r:id="rId1"/>
            <a:extLst>
              <a:ext uri="{FF2B5EF4-FFF2-40B4-BE49-F238E27FC236}">
                <a16:creationId xmlns:a16="http://schemas.microsoft.com/office/drawing/2014/main" id="{5B687646-44F7-6896-7E7E-5611F665775F}"/>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18" name="TextBox 17">
            <a:hlinkClick xmlns:r="http://schemas.openxmlformats.org/officeDocument/2006/relationships" r:id="rId2"/>
            <a:extLst>
              <a:ext uri="{FF2B5EF4-FFF2-40B4-BE49-F238E27FC236}">
                <a16:creationId xmlns:a16="http://schemas.microsoft.com/office/drawing/2014/main" id="{EF91DEFD-0CB8-5D08-8C21-9EDD8622A6E1}"/>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19" name="TextBox 18">
            <a:hlinkClick xmlns:r="http://schemas.openxmlformats.org/officeDocument/2006/relationships" r:id="rId3"/>
            <a:extLst>
              <a:ext uri="{FF2B5EF4-FFF2-40B4-BE49-F238E27FC236}">
                <a16:creationId xmlns:a16="http://schemas.microsoft.com/office/drawing/2014/main" id="{00189F67-4A6C-D663-1173-4CFD1C336260}"/>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 and carbon performance</a:t>
            </a:r>
          </a:p>
        </xdr:txBody>
      </xdr:sp>
      <xdr:sp macro="" textlink="">
        <xdr:nvSpPr>
          <xdr:cNvPr id="20" name="TextBox 19">
            <a:hlinkClick xmlns:r="http://schemas.openxmlformats.org/officeDocument/2006/relationships" r:id="rId4"/>
            <a:extLst>
              <a:ext uri="{FF2B5EF4-FFF2-40B4-BE49-F238E27FC236}">
                <a16:creationId xmlns:a16="http://schemas.microsoft.com/office/drawing/2014/main" id="{740EF5EA-8D6D-0B43-E608-B6BDC9139E0A}"/>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21" name="TextBox 20">
            <a:hlinkClick xmlns:r="http://schemas.openxmlformats.org/officeDocument/2006/relationships" r:id="rId5"/>
            <a:extLst>
              <a:ext uri="{FF2B5EF4-FFF2-40B4-BE49-F238E27FC236}">
                <a16:creationId xmlns:a16="http://schemas.microsoft.com/office/drawing/2014/main" id="{9E28060F-FB47-A0E7-CE80-E86B9561C3EF}"/>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Water</a:t>
            </a:r>
          </a:p>
        </xdr:txBody>
      </xdr:sp>
      <xdr:sp macro="" textlink="">
        <xdr:nvSpPr>
          <xdr:cNvPr id="22" name="TextBox 21">
            <a:hlinkClick xmlns:r="http://schemas.openxmlformats.org/officeDocument/2006/relationships" r:id="rId6"/>
            <a:extLst>
              <a:ext uri="{FF2B5EF4-FFF2-40B4-BE49-F238E27FC236}">
                <a16:creationId xmlns:a16="http://schemas.microsoft.com/office/drawing/2014/main" id="{9C18DEAA-C2FD-0715-C40E-62116F09327E}"/>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Environmental OPEX and CAPEX</a:t>
            </a:r>
          </a:p>
        </xdr:txBody>
      </xdr:sp>
      <xdr:sp macro="" textlink="">
        <xdr:nvSpPr>
          <xdr:cNvPr id="23" name="TextBox 22">
            <a:hlinkClick xmlns:r="http://schemas.openxmlformats.org/officeDocument/2006/relationships" r:id="rId7"/>
            <a:extLst>
              <a:ext uri="{FF2B5EF4-FFF2-40B4-BE49-F238E27FC236}">
                <a16:creationId xmlns:a16="http://schemas.microsoft.com/office/drawing/2014/main" id="{5430D99E-5B19-D438-4A91-C9C833E17BE3}"/>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 and compliance</a:t>
            </a:r>
          </a:p>
        </xdr:txBody>
      </xdr:sp>
      <xdr:sp macro="" textlink="">
        <xdr:nvSpPr>
          <xdr:cNvPr id="24" name="TextBox 23">
            <a:hlinkClick xmlns:r="http://schemas.openxmlformats.org/officeDocument/2006/relationships" r:id="rId8"/>
            <a:extLst>
              <a:ext uri="{FF2B5EF4-FFF2-40B4-BE49-F238E27FC236}">
                <a16:creationId xmlns:a16="http://schemas.microsoft.com/office/drawing/2014/main" id="{5B6A80FF-74AB-4938-8D1A-712589AFE837}"/>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Tailings and waste</a:t>
            </a:r>
          </a:p>
        </xdr:txBody>
      </xdr:sp>
      <xdr:sp macro="" textlink="">
        <xdr:nvSpPr>
          <xdr:cNvPr id="25" name="TextBox 24">
            <a:hlinkClick xmlns:r="http://schemas.openxmlformats.org/officeDocument/2006/relationships" r:id="rId9"/>
            <a:extLst>
              <a:ext uri="{FF2B5EF4-FFF2-40B4-BE49-F238E27FC236}">
                <a16:creationId xmlns:a16="http://schemas.microsoft.com/office/drawing/2014/main" id="{ECEAACB1-A41F-8CA4-B5A9-D79CF8B6BAAC}"/>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26" name="TextBox 25">
            <a:hlinkClick xmlns:r="http://schemas.openxmlformats.org/officeDocument/2006/relationships" r:id="rId10"/>
            <a:extLst>
              <a:ext uri="{FF2B5EF4-FFF2-40B4-BE49-F238E27FC236}">
                <a16:creationId xmlns:a16="http://schemas.microsoft.com/office/drawing/2014/main" id="{74856278-9834-C56C-1A83-670DE7CC3EAA}"/>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27" name="TextBox 26">
            <a:hlinkClick xmlns:r="http://schemas.openxmlformats.org/officeDocument/2006/relationships" r:id="rId11"/>
            <a:extLst>
              <a:ext uri="{FF2B5EF4-FFF2-40B4-BE49-F238E27FC236}">
                <a16:creationId xmlns:a16="http://schemas.microsoft.com/office/drawing/2014/main" id="{7B953E97-BB04-E301-B459-50399B38B88D}"/>
              </a:ext>
            </a:extLst>
          </xdr:cNvPr>
          <xdr:cNvSpPr txBox="1"/>
        </xdr:nvSpPr>
        <xdr:spPr>
          <a:xfrm>
            <a:off x="1772995" y="3353884"/>
            <a:ext cx="1023094" cy="356180"/>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Cyanide incident reporting</a:t>
            </a:r>
          </a:p>
        </xdr:txBody>
      </xdr:sp>
    </xdr:grpSp>
    <xdr:clientData/>
  </xdr:twoCellAnchor>
  <xdr:twoCellAnchor>
    <xdr:from>
      <xdr:col>1</xdr:col>
      <xdr:colOff>0</xdr:colOff>
      <xdr:row>1</xdr:row>
      <xdr:rowOff>0</xdr:rowOff>
    </xdr:from>
    <xdr:to>
      <xdr:col>4</xdr:col>
      <xdr:colOff>218475</xdr:colOff>
      <xdr:row>3</xdr:row>
      <xdr:rowOff>7332</xdr:rowOff>
    </xdr:to>
    <xdr:grpSp>
      <xdr:nvGrpSpPr>
        <xdr:cNvPr id="28" name="Group 27">
          <a:extLst>
            <a:ext uri="{FF2B5EF4-FFF2-40B4-BE49-F238E27FC236}">
              <a16:creationId xmlns:a16="http://schemas.microsoft.com/office/drawing/2014/main" id="{AD7060E4-485C-463C-8F3E-CA168C59E3B2}"/>
            </a:ext>
          </a:extLst>
        </xdr:cNvPr>
        <xdr:cNvGrpSpPr/>
      </xdr:nvGrpSpPr>
      <xdr:grpSpPr>
        <a:xfrm>
          <a:off x="588818" y="164523"/>
          <a:ext cx="4946339" cy="336377"/>
          <a:chOff x="889000" y="174625"/>
          <a:chExt cx="5086789" cy="349885"/>
        </a:xfrm>
      </xdr:grpSpPr>
      <xdr:grpSp>
        <xdr:nvGrpSpPr>
          <xdr:cNvPr id="29" name="Group 28">
            <a:hlinkClick xmlns:r="http://schemas.openxmlformats.org/officeDocument/2006/relationships" r:id="rId12"/>
            <a:extLst>
              <a:ext uri="{FF2B5EF4-FFF2-40B4-BE49-F238E27FC236}">
                <a16:creationId xmlns:a16="http://schemas.microsoft.com/office/drawing/2014/main" id="{3F715093-0C7D-923C-004D-103BDE674477}"/>
              </a:ext>
            </a:extLst>
          </xdr:cNvPr>
          <xdr:cNvGrpSpPr/>
        </xdr:nvGrpSpPr>
        <xdr:grpSpPr>
          <a:xfrm>
            <a:off x="943357" y="184941"/>
            <a:ext cx="286436" cy="279068"/>
            <a:chOff x="795232" y="4916382"/>
            <a:chExt cx="433668" cy="440266"/>
          </a:xfrm>
        </xdr:grpSpPr>
        <xdr:pic>
          <xdr:nvPicPr>
            <xdr:cNvPr id="36" name="Graphic 35" descr="Home outline">
              <a:extLst>
                <a:ext uri="{FF2B5EF4-FFF2-40B4-BE49-F238E27FC236}">
                  <a16:creationId xmlns:a16="http://schemas.microsoft.com/office/drawing/2014/main" id="{BF93BE46-32D0-EBD6-E966-CF083A60E172}"/>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807042" y="4916382"/>
              <a:ext cx="418302" cy="401762"/>
            </a:xfrm>
            <a:prstGeom prst="rect">
              <a:avLst/>
            </a:prstGeom>
          </xdr:spPr>
        </xdr:pic>
        <xdr:sp macro="" textlink="">
          <xdr:nvSpPr>
            <xdr:cNvPr id="37" name="Oval 36">
              <a:extLst>
                <a:ext uri="{FF2B5EF4-FFF2-40B4-BE49-F238E27FC236}">
                  <a16:creationId xmlns:a16="http://schemas.microsoft.com/office/drawing/2014/main" id="{D0173DD5-0F54-D612-0BF6-F7474DC4680C}"/>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30" name="Flowchart: Terminator 29">
            <a:hlinkClick xmlns:r="http://schemas.openxmlformats.org/officeDocument/2006/relationships" r:id="rId15"/>
            <a:extLst>
              <a:ext uri="{FF2B5EF4-FFF2-40B4-BE49-F238E27FC236}">
                <a16:creationId xmlns:a16="http://schemas.microsoft.com/office/drawing/2014/main" id="{F24B0D1A-A92D-99F7-F7AF-1BB64BFB57A5}"/>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31" name="Flowchart: Terminator 30">
            <a:hlinkClick xmlns:r="http://schemas.openxmlformats.org/officeDocument/2006/relationships" r:id="rId16"/>
            <a:extLst>
              <a:ext uri="{FF2B5EF4-FFF2-40B4-BE49-F238E27FC236}">
                <a16:creationId xmlns:a16="http://schemas.microsoft.com/office/drawing/2014/main" id="{7E127468-94CE-FC66-0F11-CA984CC6A0F6}"/>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2" name="Flowchart: Terminator 31">
            <a:hlinkClick xmlns:r="http://schemas.openxmlformats.org/officeDocument/2006/relationships" r:id="rId17"/>
            <a:extLst>
              <a:ext uri="{FF2B5EF4-FFF2-40B4-BE49-F238E27FC236}">
                <a16:creationId xmlns:a16="http://schemas.microsoft.com/office/drawing/2014/main" id="{C1454EAD-F04D-117E-D52C-5BFB7DDF8CFA}"/>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33" name="Flowchart: Terminator 32">
            <a:hlinkClick xmlns:r="http://schemas.openxmlformats.org/officeDocument/2006/relationships" r:id="rId18"/>
            <a:extLst>
              <a:ext uri="{FF2B5EF4-FFF2-40B4-BE49-F238E27FC236}">
                <a16:creationId xmlns:a16="http://schemas.microsoft.com/office/drawing/2014/main" id="{8673740B-D7A9-195F-E203-BFFAA3388356}"/>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4" name="Flowchart: Terminator 33">
            <a:hlinkClick xmlns:r="http://schemas.openxmlformats.org/officeDocument/2006/relationships" r:id="rId19"/>
            <a:extLst>
              <a:ext uri="{FF2B5EF4-FFF2-40B4-BE49-F238E27FC236}">
                <a16:creationId xmlns:a16="http://schemas.microsoft.com/office/drawing/2014/main" id="{FB9CBC6A-A3A0-1A08-CDB1-74B92427207F}"/>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5" name="Rectangle: Rounded Corners 34">
            <a:extLst>
              <a:ext uri="{FF2B5EF4-FFF2-40B4-BE49-F238E27FC236}">
                <a16:creationId xmlns:a16="http://schemas.microsoft.com/office/drawing/2014/main" id="{1404FBE5-8787-45D8-DB05-9715902B4F2F}"/>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wsDr>
</file>

<file path=xl/drawings/drawing18.xml><?xml version="1.0" encoding="utf-8"?>
<xdr:wsDr xmlns:xdr="http://schemas.openxmlformats.org/drawingml/2006/spreadsheetDrawing" xmlns:a="http://schemas.openxmlformats.org/drawingml/2006/main">
  <xdr:twoCellAnchor>
    <xdr:from>
      <xdr:col>3</xdr:col>
      <xdr:colOff>0</xdr:colOff>
      <xdr:row>57</xdr:row>
      <xdr:rowOff>1</xdr:rowOff>
    </xdr:from>
    <xdr:to>
      <xdr:col>12</xdr:col>
      <xdr:colOff>228600</xdr:colOff>
      <xdr:row>64</xdr:row>
      <xdr:rowOff>1</xdr:rowOff>
    </xdr:to>
    <xdr:sp macro="" textlink="">
      <xdr:nvSpPr>
        <xdr:cNvPr id="3" name="Rectangle: Rounded Corners 2">
          <a:extLst>
            <a:ext uri="{FF2B5EF4-FFF2-40B4-BE49-F238E27FC236}">
              <a16:creationId xmlns:a16="http://schemas.microsoft.com/office/drawing/2014/main" id="{D2BE258C-FA39-CE63-89EF-65893903837B}"/>
            </a:ext>
          </a:extLst>
        </xdr:cNvPr>
        <xdr:cNvSpPr/>
      </xdr:nvSpPr>
      <xdr:spPr>
        <a:xfrm>
          <a:off x="2247900" y="14982826"/>
          <a:ext cx="10677525" cy="2305050"/>
        </a:xfrm>
        <a:prstGeom prst="roundRect">
          <a:avLst>
            <a:gd name="adj" fmla="val 11295"/>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9525</xdr:colOff>
      <xdr:row>81</xdr:row>
      <xdr:rowOff>152401</xdr:rowOff>
    </xdr:from>
    <xdr:to>
      <xdr:col>13</xdr:col>
      <xdr:colOff>0</xdr:colOff>
      <xdr:row>93</xdr:row>
      <xdr:rowOff>1</xdr:rowOff>
    </xdr:to>
    <xdr:sp macro="" textlink="">
      <xdr:nvSpPr>
        <xdr:cNvPr id="5" name="Rectangle: Rounded Corners 4">
          <a:extLst>
            <a:ext uri="{FF2B5EF4-FFF2-40B4-BE49-F238E27FC236}">
              <a16:creationId xmlns:a16="http://schemas.microsoft.com/office/drawing/2014/main" id="{03CAC539-E0CF-4B67-ABAA-41D7E7F516F6}"/>
            </a:ext>
          </a:extLst>
        </xdr:cNvPr>
        <xdr:cNvSpPr/>
      </xdr:nvSpPr>
      <xdr:spPr>
        <a:xfrm>
          <a:off x="2257425" y="22679026"/>
          <a:ext cx="10687050" cy="3619500"/>
        </a:xfrm>
        <a:prstGeom prst="roundRect">
          <a:avLst>
            <a:gd name="adj" fmla="val 7983"/>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4</xdr:col>
      <xdr:colOff>7622</xdr:colOff>
      <xdr:row>110</xdr:row>
      <xdr:rowOff>6667</xdr:rowOff>
    </xdr:from>
    <xdr:to>
      <xdr:col>5</xdr:col>
      <xdr:colOff>97156</xdr:colOff>
      <xdr:row>126</xdr:row>
      <xdr:rowOff>132397</xdr:rowOff>
    </xdr:to>
    <xdr:graphicFrame macro="">
      <xdr:nvGraphicFramePr>
        <xdr:cNvPr id="6" name="Chart 5">
          <a:extLst>
            <a:ext uri="{FF2B5EF4-FFF2-40B4-BE49-F238E27FC236}">
              <a16:creationId xmlns:a16="http://schemas.microsoft.com/office/drawing/2014/main" id="{9C14ACBD-3D24-ED30-5CF0-52AA9E64A612}"/>
            </a:ext>
            <a:ext uri="{147F2762-F138-4A5C-976F-8EAC2B608ADB}">
              <a16:predDERef xmlns:a16="http://schemas.microsoft.com/office/drawing/2014/main" pred="{03CAC539-E0CF-4B67-ABAA-41D7E7F516F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340042</xdr:colOff>
      <xdr:row>109</xdr:row>
      <xdr:rowOff>170498</xdr:rowOff>
    </xdr:from>
    <xdr:to>
      <xdr:col>8</xdr:col>
      <xdr:colOff>554355</xdr:colOff>
      <xdr:row>126</xdr:row>
      <xdr:rowOff>135256</xdr:rowOff>
    </xdr:to>
    <xdr:graphicFrame macro="">
      <xdr:nvGraphicFramePr>
        <xdr:cNvPr id="7" name="Chart 6">
          <a:extLst>
            <a:ext uri="{FF2B5EF4-FFF2-40B4-BE49-F238E27FC236}">
              <a16:creationId xmlns:a16="http://schemas.microsoft.com/office/drawing/2014/main" id="{7B83AED3-4C2C-5714-6EEF-4027E00D0D86}"/>
            </a:ext>
            <a:ext uri="{147F2762-F138-4A5C-976F-8EAC2B608ADB}">
              <a16:predDERef xmlns:a16="http://schemas.microsoft.com/office/drawing/2014/main" pred="{9C14ACBD-3D24-ED30-5CF0-52AA9E64A61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799148</xdr:colOff>
      <xdr:row>109</xdr:row>
      <xdr:rowOff>162877</xdr:rowOff>
    </xdr:from>
    <xdr:to>
      <xdr:col>12</xdr:col>
      <xdr:colOff>19051</xdr:colOff>
      <xdr:row>126</xdr:row>
      <xdr:rowOff>114300</xdr:rowOff>
    </xdr:to>
    <xdr:graphicFrame macro="">
      <xdr:nvGraphicFramePr>
        <xdr:cNvPr id="8" name="Chart 7">
          <a:extLst>
            <a:ext uri="{FF2B5EF4-FFF2-40B4-BE49-F238E27FC236}">
              <a16:creationId xmlns:a16="http://schemas.microsoft.com/office/drawing/2014/main" id="{8BD270B1-0F98-1E3D-DB0C-8F2920F2714A}"/>
            </a:ext>
            <a:ext uri="{147F2762-F138-4A5C-976F-8EAC2B608ADB}">
              <a16:predDERef xmlns:a16="http://schemas.microsoft.com/office/drawing/2014/main" pred="{7B83AED3-4C2C-5714-6EEF-4027E00D0D8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0</xdr:colOff>
      <xdr:row>1</xdr:row>
      <xdr:rowOff>0</xdr:rowOff>
    </xdr:from>
    <xdr:to>
      <xdr:col>5</xdr:col>
      <xdr:colOff>339529</xdr:colOff>
      <xdr:row>3</xdr:row>
      <xdr:rowOff>12700</xdr:rowOff>
    </xdr:to>
    <xdr:grpSp>
      <xdr:nvGrpSpPr>
        <xdr:cNvPr id="32" name="Group 31">
          <a:extLst>
            <a:ext uri="{FF2B5EF4-FFF2-40B4-BE49-F238E27FC236}">
              <a16:creationId xmlns:a16="http://schemas.microsoft.com/office/drawing/2014/main" id="{3741052D-115D-4372-8E02-96796B5016A1}"/>
            </a:ext>
          </a:extLst>
        </xdr:cNvPr>
        <xdr:cNvGrpSpPr/>
      </xdr:nvGrpSpPr>
      <xdr:grpSpPr>
        <a:xfrm>
          <a:off x="857250" y="161925"/>
          <a:ext cx="4930579" cy="336550"/>
          <a:chOff x="889000" y="174625"/>
          <a:chExt cx="5086789" cy="349885"/>
        </a:xfrm>
      </xdr:grpSpPr>
      <xdr:grpSp>
        <xdr:nvGrpSpPr>
          <xdr:cNvPr id="33" name="Group 32">
            <a:hlinkClick xmlns:r="http://schemas.openxmlformats.org/officeDocument/2006/relationships" r:id="rId4"/>
            <a:extLst>
              <a:ext uri="{FF2B5EF4-FFF2-40B4-BE49-F238E27FC236}">
                <a16:creationId xmlns:a16="http://schemas.microsoft.com/office/drawing/2014/main" id="{3922DF0D-00E3-2CEC-7240-1DA18636F259}"/>
              </a:ext>
            </a:extLst>
          </xdr:cNvPr>
          <xdr:cNvGrpSpPr/>
        </xdr:nvGrpSpPr>
        <xdr:grpSpPr>
          <a:xfrm>
            <a:off x="943357" y="184941"/>
            <a:ext cx="286436" cy="279068"/>
            <a:chOff x="795232" y="4916382"/>
            <a:chExt cx="433668" cy="440266"/>
          </a:xfrm>
        </xdr:grpSpPr>
        <xdr:pic>
          <xdr:nvPicPr>
            <xdr:cNvPr id="40" name="Graphic 39" descr="Home outline">
              <a:extLst>
                <a:ext uri="{FF2B5EF4-FFF2-40B4-BE49-F238E27FC236}">
                  <a16:creationId xmlns:a16="http://schemas.microsoft.com/office/drawing/2014/main" id="{91D0E6F1-8DA2-25A6-5EFC-131EFA6E1D5B}"/>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807042" y="4916382"/>
              <a:ext cx="418302" cy="401762"/>
            </a:xfrm>
            <a:prstGeom prst="rect">
              <a:avLst/>
            </a:prstGeom>
          </xdr:spPr>
        </xdr:pic>
        <xdr:sp macro="" textlink="">
          <xdr:nvSpPr>
            <xdr:cNvPr id="41" name="Oval 40">
              <a:extLst>
                <a:ext uri="{FF2B5EF4-FFF2-40B4-BE49-F238E27FC236}">
                  <a16:creationId xmlns:a16="http://schemas.microsoft.com/office/drawing/2014/main" id="{8E553B38-97B5-7CCF-7FA4-53B88A82F2E7}"/>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34" name="Flowchart: Terminator 33">
            <a:hlinkClick xmlns:r="http://schemas.openxmlformats.org/officeDocument/2006/relationships" r:id="rId7"/>
            <a:extLst>
              <a:ext uri="{FF2B5EF4-FFF2-40B4-BE49-F238E27FC236}">
                <a16:creationId xmlns:a16="http://schemas.microsoft.com/office/drawing/2014/main" id="{1FF3E9F6-244C-DE2A-FEF4-E56DB9EB8542}"/>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35" name="Flowchart: Terminator 34">
            <a:hlinkClick xmlns:r="http://schemas.openxmlformats.org/officeDocument/2006/relationships" r:id="rId8"/>
            <a:extLst>
              <a:ext uri="{FF2B5EF4-FFF2-40B4-BE49-F238E27FC236}">
                <a16:creationId xmlns:a16="http://schemas.microsoft.com/office/drawing/2014/main" id="{9A317BA4-7C94-0C6C-0773-15984B9D5C1D}"/>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36" name="Flowchart: Terminator 35">
            <a:hlinkClick xmlns:r="http://schemas.openxmlformats.org/officeDocument/2006/relationships" r:id="rId9"/>
            <a:extLst>
              <a:ext uri="{FF2B5EF4-FFF2-40B4-BE49-F238E27FC236}">
                <a16:creationId xmlns:a16="http://schemas.microsoft.com/office/drawing/2014/main" id="{AFD1ADED-858A-9DD3-2775-C402F94EE5D4}"/>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37" name="Flowchart: Terminator 36">
            <a:hlinkClick xmlns:r="http://schemas.openxmlformats.org/officeDocument/2006/relationships" r:id="rId10"/>
            <a:extLst>
              <a:ext uri="{FF2B5EF4-FFF2-40B4-BE49-F238E27FC236}">
                <a16:creationId xmlns:a16="http://schemas.microsoft.com/office/drawing/2014/main" id="{6DCFCC8B-5285-CAF5-F9E0-BC001CEA28A8}"/>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38" name="Flowchart: Terminator 37">
            <a:hlinkClick xmlns:r="http://schemas.openxmlformats.org/officeDocument/2006/relationships" r:id="rId11"/>
            <a:extLst>
              <a:ext uri="{FF2B5EF4-FFF2-40B4-BE49-F238E27FC236}">
                <a16:creationId xmlns:a16="http://schemas.microsoft.com/office/drawing/2014/main" id="{76B12330-4E4B-3600-81C5-003A79040A9B}"/>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39" name="Rectangle: Rounded Corners 38">
            <a:extLst>
              <a:ext uri="{FF2B5EF4-FFF2-40B4-BE49-F238E27FC236}">
                <a16:creationId xmlns:a16="http://schemas.microsoft.com/office/drawing/2014/main" id="{DFD3B4FA-FD1D-99FE-83BB-7313A479B237}"/>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296337</xdr:colOff>
      <xdr:row>17</xdr:row>
      <xdr:rowOff>120462</xdr:rowOff>
    </xdr:to>
    <xdr:grpSp>
      <xdr:nvGrpSpPr>
        <xdr:cNvPr id="42" name="Group 41">
          <a:extLst>
            <a:ext uri="{FF2B5EF4-FFF2-40B4-BE49-F238E27FC236}">
              <a16:creationId xmlns:a16="http://schemas.microsoft.com/office/drawing/2014/main" id="{F5286BE6-E657-41EB-A732-3360A8CCD3D6}"/>
            </a:ext>
          </a:extLst>
        </xdr:cNvPr>
        <xdr:cNvGrpSpPr/>
      </xdr:nvGrpSpPr>
      <xdr:grpSpPr>
        <a:xfrm>
          <a:off x="857250" y="647700"/>
          <a:ext cx="1153587" cy="4111437"/>
          <a:chOff x="1692315" y="647141"/>
          <a:chExt cx="1193592" cy="4075242"/>
        </a:xfrm>
      </xdr:grpSpPr>
      <xdr:sp macro="" textlink="">
        <xdr:nvSpPr>
          <xdr:cNvPr id="43" name="Rectangle: Rounded Corners 42">
            <a:extLst>
              <a:ext uri="{FF2B5EF4-FFF2-40B4-BE49-F238E27FC236}">
                <a16:creationId xmlns:a16="http://schemas.microsoft.com/office/drawing/2014/main" id="{88A171C0-908A-4350-4622-46880F9D8A1E}"/>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4" name="TextBox 44">
            <a:extLst>
              <a:ext uri="{FF2B5EF4-FFF2-40B4-BE49-F238E27FC236}">
                <a16:creationId xmlns:a16="http://schemas.microsoft.com/office/drawing/2014/main" id="{3AF76093-F62A-E91A-0C32-011983D77AC4}"/>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5" name="TextBox 44">
            <a:extLst>
              <a:ext uri="{FF2B5EF4-FFF2-40B4-BE49-F238E27FC236}">
                <a16:creationId xmlns:a16="http://schemas.microsoft.com/office/drawing/2014/main" id="{99E16E4F-E0C8-33B9-3610-5B1F8E974D24}"/>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46" name="TextBox 45">
            <a:hlinkClick xmlns:r="http://schemas.openxmlformats.org/officeDocument/2006/relationships" r:id="rId12"/>
            <a:extLst>
              <a:ext uri="{FF2B5EF4-FFF2-40B4-BE49-F238E27FC236}">
                <a16:creationId xmlns:a16="http://schemas.microsoft.com/office/drawing/2014/main" id="{E9CE55F6-4186-5BF2-6A35-CA548C6A10C0}"/>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47" name="TextBox 46">
            <a:hlinkClick xmlns:r="http://schemas.openxmlformats.org/officeDocument/2006/relationships" r:id="rId13"/>
            <a:extLst>
              <a:ext uri="{FF2B5EF4-FFF2-40B4-BE49-F238E27FC236}">
                <a16:creationId xmlns:a16="http://schemas.microsoft.com/office/drawing/2014/main" id="{B000EEF1-3887-18AB-D590-E93200D5A352}"/>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48" name="TextBox 47">
            <a:hlinkClick xmlns:r="http://schemas.openxmlformats.org/officeDocument/2006/relationships" r:id="rId14"/>
            <a:extLst>
              <a:ext uri="{FF2B5EF4-FFF2-40B4-BE49-F238E27FC236}">
                <a16:creationId xmlns:a16="http://schemas.microsoft.com/office/drawing/2014/main" id="{280813C6-5AA6-FCBF-0B2E-227850FA8EB2}"/>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 and carbon performance</a:t>
            </a:r>
          </a:p>
        </xdr:txBody>
      </xdr:sp>
      <xdr:sp macro="" textlink="">
        <xdr:nvSpPr>
          <xdr:cNvPr id="49" name="TextBox 48">
            <a:hlinkClick xmlns:r="http://schemas.openxmlformats.org/officeDocument/2006/relationships" r:id="rId15"/>
            <a:extLst>
              <a:ext uri="{FF2B5EF4-FFF2-40B4-BE49-F238E27FC236}">
                <a16:creationId xmlns:a16="http://schemas.microsoft.com/office/drawing/2014/main" id="{716436C6-53A9-7746-CD6F-99242A1D4AEE}"/>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50" name="TextBox 49">
            <a:hlinkClick xmlns:r="http://schemas.openxmlformats.org/officeDocument/2006/relationships" r:id="rId16"/>
            <a:extLst>
              <a:ext uri="{FF2B5EF4-FFF2-40B4-BE49-F238E27FC236}">
                <a16:creationId xmlns:a16="http://schemas.microsoft.com/office/drawing/2014/main" id="{29FCAFCD-60E3-0103-D5A8-EFCA2F938E84}"/>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Water</a:t>
            </a:r>
          </a:p>
        </xdr:txBody>
      </xdr:sp>
      <xdr:sp macro="" textlink="">
        <xdr:nvSpPr>
          <xdr:cNvPr id="51" name="TextBox 50">
            <a:hlinkClick xmlns:r="http://schemas.openxmlformats.org/officeDocument/2006/relationships" r:id="rId17"/>
            <a:extLst>
              <a:ext uri="{FF2B5EF4-FFF2-40B4-BE49-F238E27FC236}">
                <a16:creationId xmlns:a16="http://schemas.microsoft.com/office/drawing/2014/main" id="{407F1837-DFF7-9480-7B3D-D0692BC9FDA1}"/>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Environmental OPEX and CAPEX</a:t>
            </a:r>
          </a:p>
        </xdr:txBody>
      </xdr:sp>
      <xdr:sp macro="" textlink="">
        <xdr:nvSpPr>
          <xdr:cNvPr id="52" name="TextBox 51">
            <a:hlinkClick xmlns:r="http://schemas.openxmlformats.org/officeDocument/2006/relationships" r:id="rId18"/>
            <a:extLst>
              <a:ext uri="{FF2B5EF4-FFF2-40B4-BE49-F238E27FC236}">
                <a16:creationId xmlns:a16="http://schemas.microsoft.com/office/drawing/2014/main" id="{D7A0DE4F-93FE-81E9-C25A-5C67938ECB1B}"/>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 and compliance</a:t>
            </a:r>
          </a:p>
        </xdr:txBody>
      </xdr:sp>
      <xdr:sp macro="" textlink="">
        <xdr:nvSpPr>
          <xdr:cNvPr id="53" name="TextBox 52">
            <a:hlinkClick xmlns:r="http://schemas.openxmlformats.org/officeDocument/2006/relationships" r:id="rId19"/>
            <a:extLst>
              <a:ext uri="{FF2B5EF4-FFF2-40B4-BE49-F238E27FC236}">
                <a16:creationId xmlns:a16="http://schemas.microsoft.com/office/drawing/2014/main" id="{DE2EDCE5-882A-6EBA-F38E-A0FA2E4F78DA}"/>
              </a:ext>
            </a:extLst>
          </xdr:cNvPr>
          <xdr:cNvSpPr txBox="1"/>
        </xdr:nvSpPr>
        <xdr:spPr>
          <a:xfrm>
            <a:off x="1772995" y="3762143"/>
            <a:ext cx="1024999" cy="195713"/>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Tailings and waste</a:t>
            </a:r>
          </a:p>
        </xdr:txBody>
      </xdr:sp>
      <xdr:sp macro="" textlink="">
        <xdr:nvSpPr>
          <xdr:cNvPr id="54" name="TextBox 53">
            <a:hlinkClick xmlns:r="http://schemas.openxmlformats.org/officeDocument/2006/relationships" r:id="rId20"/>
            <a:extLst>
              <a:ext uri="{FF2B5EF4-FFF2-40B4-BE49-F238E27FC236}">
                <a16:creationId xmlns:a16="http://schemas.microsoft.com/office/drawing/2014/main" id="{A7333937-62AB-EA93-2492-4A550510F9CF}"/>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55" name="TextBox 54">
            <a:hlinkClick xmlns:r="http://schemas.openxmlformats.org/officeDocument/2006/relationships" r:id="rId21"/>
            <a:extLst>
              <a:ext uri="{FF2B5EF4-FFF2-40B4-BE49-F238E27FC236}">
                <a16:creationId xmlns:a16="http://schemas.microsoft.com/office/drawing/2014/main" id="{6EB33B12-E3FA-8234-9FF9-AA138A42535D}"/>
              </a:ext>
            </a:extLst>
          </xdr:cNvPr>
          <xdr:cNvSpPr txBox="1"/>
        </xdr:nvSpPr>
        <xdr:spPr>
          <a:xfrm>
            <a:off x="1772995" y="4013745"/>
            <a:ext cx="1024999" cy="3439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Land management and biodiversity</a:t>
            </a:r>
          </a:p>
        </xdr:txBody>
      </xdr:sp>
      <xdr:sp macro="" textlink="">
        <xdr:nvSpPr>
          <xdr:cNvPr id="56" name="TextBox 55">
            <a:hlinkClick xmlns:r="http://schemas.openxmlformats.org/officeDocument/2006/relationships" r:id="rId22"/>
            <a:extLst>
              <a:ext uri="{FF2B5EF4-FFF2-40B4-BE49-F238E27FC236}">
                <a16:creationId xmlns:a16="http://schemas.microsoft.com/office/drawing/2014/main" id="{5F458AF2-BD63-C73E-BBB0-E8E16573E2DC}"/>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Cyanide incident reporting</a:t>
            </a:r>
          </a:p>
        </xdr:txBody>
      </xdr:sp>
    </xdr:grpSp>
    <xdr:clientData/>
  </xdr:twoCellAnchor>
</xdr:wsDr>
</file>

<file path=xl/drawings/drawing19.xml><?xml version="1.0" encoding="utf-8"?>
<xdr:wsDr xmlns:xdr="http://schemas.openxmlformats.org/drawingml/2006/spreadsheetDrawing" xmlns:a="http://schemas.openxmlformats.org/drawingml/2006/main">
  <xdr:twoCellAnchor>
    <xdr:from>
      <xdr:col>4</xdr:col>
      <xdr:colOff>662940</xdr:colOff>
      <xdr:row>5</xdr:row>
      <xdr:rowOff>293370</xdr:rowOff>
    </xdr:from>
    <xdr:to>
      <xdr:col>5</xdr:col>
      <xdr:colOff>701040</xdr:colOff>
      <xdr:row>7</xdr:row>
      <xdr:rowOff>24765</xdr:rowOff>
    </xdr:to>
    <xdr:sp macro="" textlink="">
      <xdr:nvSpPr>
        <xdr:cNvPr id="2" name="TextBox 2">
          <a:extLst>
            <a:ext uri="{FF2B5EF4-FFF2-40B4-BE49-F238E27FC236}">
              <a16:creationId xmlns:a16="http://schemas.microsoft.com/office/drawing/2014/main" id="{7364787E-3E76-4215-B4D2-6355B9CBC3B7}"/>
            </a:ext>
          </a:extLst>
        </xdr:cNvPr>
        <xdr:cNvSpPr txBox="1"/>
      </xdr:nvSpPr>
      <xdr:spPr>
        <a:xfrm>
          <a:off x="4463415" y="1255395"/>
          <a:ext cx="771525" cy="30289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304-1</a:t>
          </a:r>
        </a:p>
      </xdr:txBody>
    </xdr:sp>
    <xdr:clientData/>
  </xdr:twoCellAnchor>
  <xdr:twoCellAnchor>
    <xdr:from>
      <xdr:col>10</xdr:col>
      <xdr:colOff>651298</xdr:colOff>
      <xdr:row>6</xdr:row>
      <xdr:rowOff>5928</xdr:rowOff>
    </xdr:from>
    <xdr:to>
      <xdr:col>11</xdr:col>
      <xdr:colOff>697442</xdr:colOff>
      <xdr:row>7</xdr:row>
      <xdr:rowOff>6986</xdr:rowOff>
    </xdr:to>
    <xdr:sp macro="" textlink="">
      <xdr:nvSpPr>
        <xdr:cNvPr id="4" name="TextBox 3">
          <a:extLst>
            <a:ext uri="{FF2B5EF4-FFF2-40B4-BE49-F238E27FC236}">
              <a16:creationId xmlns:a16="http://schemas.microsoft.com/office/drawing/2014/main" id="{352BE4EE-1FD6-492E-B5C5-149BB22BDE86}"/>
            </a:ext>
          </a:extLst>
        </xdr:cNvPr>
        <xdr:cNvSpPr txBox="1"/>
      </xdr:nvSpPr>
      <xdr:spPr>
        <a:xfrm>
          <a:off x="8852323" y="1263228"/>
          <a:ext cx="779569" cy="277283"/>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304-3</a:t>
          </a:r>
        </a:p>
      </xdr:txBody>
    </xdr:sp>
    <xdr:clientData/>
  </xdr:twoCellAnchor>
  <xdr:twoCellAnchor>
    <xdr:from>
      <xdr:col>12</xdr:col>
      <xdr:colOff>701040</xdr:colOff>
      <xdr:row>6</xdr:row>
      <xdr:rowOff>7620</xdr:rowOff>
    </xdr:from>
    <xdr:to>
      <xdr:col>13</xdr:col>
      <xdr:colOff>710565</xdr:colOff>
      <xdr:row>7</xdr:row>
      <xdr:rowOff>7620</xdr:rowOff>
    </xdr:to>
    <xdr:sp macro="" textlink="">
      <xdr:nvSpPr>
        <xdr:cNvPr id="6" name="TextBox 4">
          <a:extLst>
            <a:ext uri="{FF2B5EF4-FFF2-40B4-BE49-F238E27FC236}">
              <a16:creationId xmlns:a16="http://schemas.microsoft.com/office/drawing/2014/main" id="{3CA5C2F1-52DC-43D2-841D-967D5B17394F}"/>
            </a:ext>
            <a:ext uri="{147F2762-F138-4A5C-976F-8EAC2B608ADB}">
              <a16:predDERef xmlns:a16="http://schemas.microsoft.com/office/drawing/2014/main" pred="{352BE4EE-1FD6-492E-B5C5-149BB22BDE86}"/>
            </a:ext>
          </a:extLst>
        </xdr:cNvPr>
        <xdr:cNvSpPr txBox="1"/>
      </xdr:nvSpPr>
      <xdr:spPr>
        <a:xfrm>
          <a:off x="10368915" y="1264920"/>
          <a:ext cx="742950" cy="27622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304-4</a:t>
          </a:r>
        </a:p>
      </xdr:txBody>
    </xdr:sp>
    <xdr:clientData/>
  </xdr:twoCellAnchor>
  <xdr:twoCellAnchor>
    <xdr:from>
      <xdr:col>4</xdr:col>
      <xdr:colOff>51224</xdr:colOff>
      <xdr:row>20</xdr:row>
      <xdr:rowOff>105834</xdr:rowOff>
    </xdr:from>
    <xdr:to>
      <xdr:col>10</xdr:col>
      <xdr:colOff>715009</xdr:colOff>
      <xdr:row>21</xdr:row>
      <xdr:rowOff>190500</xdr:rowOff>
    </xdr:to>
    <xdr:sp macro="" textlink="">
      <xdr:nvSpPr>
        <xdr:cNvPr id="7" name="TextBox 6">
          <a:extLst>
            <a:ext uri="{FF2B5EF4-FFF2-40B4-BE49-F238E27FC236}">
              <a16:creationId xmlns:a16="http://schemas.microsoft.com/office/drawing/2014/main" id="{88B3C1F7-F3E3-42EC-A1E5-1182A65BF5EF}"/>
            </a:ext>
          </a:extLst>
        </xdr:cNvPr>
        <xdr:cNvSpPr txBox="1"/>
      </xdr:nvSpPr>
      <xdr:spPr>
        <a:xfrm>
          <a:off x="3851699" y="5439834"/>
          <a:ext cx="5121485" cy="25611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MM1²</a:t>
          </a:r>
        </a:p>
      </xdr:txBody>
    </xdr:sp>
    <xdr:clientData/>
  </xdr:twoCellAnchor>
  <xdr:twoCellAnchor>
    <xdr:from>
      <xdr:col>4</xdr:col>
      <xdr:colOff>53340</xdr:colOff>
      <xdr:row>40</xdr:row>
      <xdr:rowOff>15240</xdr:rowOff>
    </xdr:from>
    <xdr:to>
      <xdr:col>11</xdr:col>
      <xdr:colOff>714375</xdr:colOff>
      <xdr:row>40</xdr:row>
      <xdr:rowOff>267546</xdr:rowOff>
    </xdr:to>
    <xdr:sp macro="" textlink="">
      <xdr:nvSpPr>
        <xdr:cNvPr id="8" name="TextBox 7">
          <a:extLst>
            <a:ext uri="{FF2B5EF4-FFF2-40B4-BE49-F238E27FC236}">
              <a16:creationId xmlns:a16="http://schemas.microsoft.com/office/drawing/2014/main" id="{45CF3276-4F25-4E4C-954B-A526CAE33F19}"/>
            </a:ext>
          </a:extLst>
        </xdr:cNvPr>
        <xdr:cNvSpPr txBox="1"/>
      </xdr:nvSpPr>
      <xdr:spPr>
        <a:xfrm>
          <a:off x="3853815" y="10245090"/>
          <a:ext cx="5861685" cy="25230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MM2</a:t>
          </a:r>
        </a:p>
      </xdr:txBody>
    </xdr:sp>
    <xdr:clientData/>
  </xdr:twoCellAnchor>
  <xdr:twoCellAnchor>
    <xdr:from>
      <xdr:col>2</xdr:col>
      <xdr:colOff>782955</xdr:colOff>
      <xdr:row>58</xdr:row>
      <xdr:rowOff>177165</xdr:rowOff>
    </xdr:from>
    <xdr:to>
      <xdr:col>6</xdr:col>
      <xdr:colOff>173355</xdr:colOff>
      <xdr:row>68</xdr:row>
      <xdr:rowOff>228600</xdr:rowOff>
    </xdr:to>
    <xdr:sp macro="" textlink="">
      <xdr:nvSpPr>
        <xdr:cNvPr id="11" name="Rectangle: Rounded Corners 10">
          <a:extLst>
            <a:ext uri="{FF2B5EF4-FFF2-40B4-BE49-F238E27FC236}">
              <a16:creationId xmlns:a16="http://schemas.microsoft.com/office/drawing/2014/main" id="{0946089B-D33C-B696-A891-3788CCB5AC89}"/>
            </a:ext>
          </a:extLst>
        </xdr:cNvPr>
        <xdr:cNvSpPr/>
      </xdr:nvSpPr>
      <xdr:spPr>
        <a:xfrm>
          <a:off x="2554605" y="15683865"/>
          <a:ext cx="2905125" cy="2870835"/>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6</xdr:col>
      <xdr:colOff>523875</xdr:colOff>
      <xdr:row>62</xdr:row>
      <xdr:rowOff>18415</xdr:rowOff>
    </xdr:from>
    <xdr:to>
      <xdr:col>9</xdr:col>
      <xdr:colOff>434340</xdr:colOff>
      <xdr:row>65</xdr:row>
      <xdr:rowOff>150495</xdr:rowOff>
    </xdr:to>
    <xdr:sp macro="" textlink="">
      <xdr:nvSpPr>
        <xdr:cNvPr id="14" name="TextBox 13">
          <a:extLst>
            <a:ext uri="{FF2B5EF4-FFF2-40B4-BE49-F238E27FC236}">
              <a16:creationId xmlns:a16="http://schemas.microsoft.com/office/drawing/2014/main" id="{617433DF-53ED-12C7-5C5E-57DD2094A135}"/>
            </a:ext>
          </a:extLst>
        </xdr:cNvPr>
        <xdr:cNvSpPr txBox="1"/>
      </xdr:nvSpPr>
      <xdr:spPr>
        <a:xfrm>
          <a:off x="5876925" y="16547465"/>
          <a:ext cx="2158365" cy="951230"/>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100" b="1" kern="1200">
              <a:solidFill>
                <a:schemeClr val="bg1"/>
              </a:solidFill>
            </a:rPr>
            <a:t>Total</a:t>
          </a:r>
          <a:r>
            <a:rPr lang="en-ZA" sz="1100" kern="1200">
              <a:solidFill>
                <a:schemeClr val="bg1"/>
              </a:solidFill>
            </a:rPr>
            <a:t> 	2 sites</a:t>
          </a:r>
        </a:p>
        <a:p>
          <a:endParaRPr lang="en-ZA" sz="1100" kern="1200">
            <a:solidFill>
              <a:schemeClr val="bg1"/>
            </a:solidFill>
          </a:endParaRPr>
        </a:p>
        <a:p>
          <a:r>
            <a:rPr lang="en-ZA" sz="1100" b="1" kern="1200">
              <a:solidFill>
                <a:schemeClr val="bg1"/>
              </a:solidFill>
            </a:rPr>
            <a:t>Total</a:t>
          </a:r>
          <a:r>
            <a:rPr lang="en-ZA" sz="1100" b="1" kern="1200" baseline="0">
              <a:solidFill>
                <a:schemeClr val="bg1"/>
              </a:solidFill>
            </a:rPr>
            <a:t> % of mine sites = 25%</a:t>
          </a:r>
        </a:p>
        <a:p>
          <a:r>
            <a:rPr lang="en-ZA" sz="1100" kern="1200" baseline="0">
              <a:solidFill>
                <a:schemeClr val="bg1"/>
              </a:solidFill>
            </a:rPr>
            <a:t>(2 of 8 sites)</a:t>
          </a:r>
          <a:endParaRPr lang="en-ZA" sz="1100" kern="1200">
            <a:solidFill>
              <a:schemeClr val="bg1"/>
            </a:solidFill>
          </a:endParaRPr>
        </a:p>
      </xdr:txBody>
    </xdr:sp>
    <xdr:clientData/>
  </xdr:twoCellAnchor>
  <xdr:twoCellAnchor>
    <xdr:from>
      <xdr:col>3</xdr:col>
      <xdr:colOff>0</xdr:colOff>
      <xdr:row>56</xdr:row>
      <xdr:rowOff>100965</xdr:rowOff>
    </xdr:from>
    <xdr:to>
      <xdr:col>9</xdr:col>
      <xdr:colOff>285750</xdr:colOff>
      <xdr:row>58</xdr:row>
      <xdr:rowOff>93345</xdr:rowOff>
    </xdr:to>
    <xdr:sp macro="" textlink="">
      <xdr:nvSpPr>
        <xdr:cNvPr id="15" name="TextBox 14">
          <a:extLst>
            <a:ext uri="{FF2B5EF4-FFF2-40B4-BE49-F238E27FC236}">
              <a16:creationId xmlns:a16="http://schemas.microsoft.com/office/drawing/2014/main" id="{EC69D7C5-0812-4A13-B139-94313EC88BD8}"/>
            </a:ext>
          </a:extLst>
        </xdr:cNvPr>
        <xdr:cNvSpPr txBox="1"/>
      </xdr:nvSpPr>
      <xdr:spPr>
        <a:xfrm>
          <a:off x="2657475" y="14950440"/>
          <a:ext cx="5143500" cy="478155"/>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SASB EM-MM-160a.2. Percentage of mine sites where acid rock drainage (ARD) is: (1) predicted to occur, (2) actively mitigated, and (3) under treatment or remediation</a:t>
          </a:r>
        </a:p>
      </xdr:txBody>
    </xdr:sp>
    <xdr:clientData/>
  </xdr:twoCellAnchor>
  <xdr:twoCellAnchor>
    <xdr:from>
      <xdr:col>1</xdr:col>
      <xdr:colOff>0</xdr:colOff>
      <xdr:row>1</xdr:row>
      <xdr:rowOff>0</xdr:rowOff>
    </xdr:from>
    <xdr:to>
      <xdr:col>6</xdr:col>
      <xdr:colOff>707194</xdr:colOff>
      <xdr:row>3</xdr:row>
      <xdr:rowOff>8890</xdr:rowOff>
    </xdr:to>
    <xdr:grpSp>
      <xdr:nvGrpSpPr>
        <xdr:cNvPr id="3" name="Group 2">
          <a:extLst>
            <a:ext uri="{FF2B5EF4-FFF2-40B4-BE49-F238E27FC236}">
              <a16:creationId xmlns:a16="http://schemas.microsoft.com/office/drawing/2014/main" id="{7FF1530F-FE2A-4049-B6E1-1E602811CBA9}"/>
            </a:ext>
          </a:extLst>
        </xdr:cNvPr>
        <xdr:cNvGrpSpPr/>
      </xdr:nvGrpSpPr>
      <xdr:grpSpPr>
        <a:xfrm>
          <a:off x="857250" y="161925"/>
          <a:ext cx="4936294" cy="332740"/>
          <a:chOff x="889000" y="174625"/>
          <a:chExt cx="5086789" cy="349885"/>
        </a:xfrm>
      </xdr:grpSpPr>
      <xdr:grpSp>
        <xdr:nvGrpSpPr>
          <xdr:cNvPr id="5" name="Group 4">
            <a:hlinkClick xmlns:r="http://schemas.openxmlformats.org/officeDocument/2006/relationships" r:id="rId1"/>
            <a:extLst>
              <a:ext uri="{FF2B5EF4-FFF2-40B4-BE49-F238E27FC236}">
                <a16:creationId xmlns:a16="http://schemas.microsoft.com/office/drawing/2014/main" id="{42768F81-06E9-57EB-9CBB-099CADF01DE7}"/>
              </a:ext>
            </a:extLst>
          </xdr:cNvPr>
          <xdr:cNvGrpSpPr/>
        </xdr:nvGrpSpPr>
        <xdr:grpSpPr>
          <a:xfrm>
            <a:off x="943357" y="184941"/>
            <a:ext cx="286436" cy="279068"/>
            <a:chOff x="795232" y="4916382"/>
            <a:chExt cx="433668" cy="440266"/>
          </a:xfrm>
        </xdr:grpSpPr>
        <xdr:pic>
          <xdr:nvPicPr>
            <xdr:cNvPr id="18" name="Graphic 17" descr="Home outline">
              <a:extLst>
                <a:ext uri="{FF2B5EF4-FFF2-40B4-BE49-F238E27FC236}">
                  <a16:creationId xmlns:a16="http://schemas.microsoft.com/office/drawing/2014/main" id="{7F517A0C-4032-4456-679C-5007BA1CC585}"/>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9" name="Oval 18">
              <a:extLst>
                <a:ext uri="{FF2B5EF4-FFF2-40B4-BE49-F238E27FC236}">
                  <a16:creationId xmlns:a16="http://schemas.microsoft.com/office/drawing/2014/main" id="{64DF181A-1B72-2538-8E89-0D91B6812A10}"/>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9" name="Flowchart: Terminator 8">
            <a:hlinkClick xmlns:r="http://schemas.openxmlformats.org/officeDocument/2006/relationships" r:id="rId4"/>
            <a:extLst>
              <a:ext uri="{FF2B5EF4-FFF2-40B4-BE49-F238E27FC236}">
                <a16:creationId xmlns:a16="http://schemas.microsoft.com/office/drawing/2014/main" id="{43B44302-F4A1-6B6E-1B84-3DA26857B84D}"/>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0" name="Flowchart: Terminator 9">
            <a:hlinkClick xmlns:r="http://schemas.openxmlformats.org/officeDocument/2006/relationships" r:id="rId5"/>
            <a:extLst>
              <a:ext uri="{FF2B5EF4-FFF2-40B4-BE49-F238E27FC236}">
                <a16:creationId xmlns:a16="http://schemas.microsoft.com/office/drawing/2014/main" id="{443CE816-7835-FCE5-F816-664CCA7430DC}"/>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2" name="Flowchart: Terminator 11">
            <a:hlinkClick xmlns:r="http://schemas.openxmlformats.org/officeDocument/2006/relationships" r:id="rId6"/>
            <a:extLst>
              <a:ext uri="{FF2B5EF4-FFF2-40B4-BE49-F238E27FC236}">
                <a16:creationId xmlns:a16="http://schemas.microsoft.com/office/drawing/2014/main" id="{D52BA265-A5F4-B6AD-6868-83348F746C60}"/>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13" name="Flowchart: Terminator 12">
            <a:hlinkClick xmlns:r="http://schemas.openxmlformats.org/officeDocument/2006/relationships" r:id="rId7"/>
            <a:extLst>
              <a:ext uri="{FF2B5EF4-FFF2-40B4-BE49-F238E27FC236}">
                <a16:creationId xmlns:a16="http://schemas.microsoft.com/office/drawing/2014/main" id="{E049E5DE-CDF0-3A63-EECE-9768F99F8C61}"/>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6" name="Flowchart: Terminator 15">
            <a:hlinkClick xmlns:r="http://schemas.openxmlformats.org/officeDocument/2006/relationships" r:id="rId8"/>
            <a:extLst>
              <a:ext uri="{FF2B5EF4-FFF2-40B4-BE49-F238E27FC236}">
                <a16:creationId xmlns:a16="http://schemas.microsoft.com/office/drawing/2014/main" id="{181CE1C6-C7EA-FF0D-3D73-3679BB1A91CB}"/>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7" name="Rectangle: Rounded Corners 16">
            <a:extLst>
              <a:ext uri="{FF2B5EF4-FFF2-40B4-BE49-F238E27FC236}">
                <a16:creationId xmlns:a16="http://schemas.microsoft.com/office/drawing/2014/main" id="{18C6FDE0-4C81-DDEB-0B68-88E355D45808}"/>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294432</xdr:colOff>
      <xdr:row>16</xdr:row>
      <xdr:rowOff>259527</xdr:rowOff>
    </xdr:to>
    <xdr:grpSp>
      <xdr:nvGrpSpPr>
        <xdr:cNvPr id="20" name="Group 19">
          <a:extLst>
            <a:ext uri="{FF2B5EF4-FFF2-40B4-BE49-F238E27FC236}">
              <a16:creationId xmlns:a16="http://schemas.microsoft.com/office/drawing/2014/main" id="{3A8BB0A7-EF0B-461D-97E5-0190F5A62226}"/>
            </a:ext>
          </a:extLst>
        </xdr:cNvPr>
        <xdr:cNvGrpSpPr/>
      </xdr:nvGrpSpPr>
      <xdr:grpSpPr>
        <a:xfrm>
          <a:off x="857250" y="647700"/>
          <a:ext cx="1151682" cy="4060002"/>
          <a:chOff x="1692315" y="647141"/>
          <a:chExt cx="1193592" cy="4075242"/>
        </a:xfrm>
      </xdr:grpSpPr>
      <xdr:sp macro="" textlink="">
        <xdr:nvSpPr>
          <xdr:cNvPr id="21" name="Rectangle: Rounded Corners 20">
            <a:extLst>
              <a:ext uri="{FF2B5EF4-FFF2-40B4-BE49-F238E27FC236}">
                <a16:creationId xmlns:a16="http://schemas.microsoft.com/office/drawing/2014/main" id="{4B4BB516-8A94-1774-3DE6-4C95DA0FC644}"/>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2" name="TextBox 44">
            <a:extLst>
              <a:ext uri="{FF2B5EF4-FFF2-40B4-BE49-F238E27FC236}">
                <a16:creationId xmlns:a16="http://schemas.microsoft.com/office/drawing/2014/main" id="{19527D5F-B2F6-F57A-C728-EF6C7A7AC6D4}"/>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23" name="TextBox 22">
            <a:extLst>
              <a:ext uri="{FF2B5EF4-FFF2-40B4-BE49-F238E27FC236}">
                <a16:creationId xmlns:a16="http://schemas.microsoft.com/office/drawing/2014/main" id="{D7F83D1A-5D76-0BE9-5DC1-541F147434E1}"/>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24" name="TextBox 23">
            <a:hlinkClick xmlns:r="http://schemas.openxmlformats.org/officeDocument/2006/relationships" r:id="rId9"/>
            <a:extLst>
              <a:ext uri="{FF2B5EF4-FFF2-40B4-BE49-F238E27FC236}">
                <a16:creationId xmlns:a16="http://schemas.microsoft.com/office/drawing/2014/main" id="{03FF14C6-C8A2-CB1A-6EB3-405178B41DF3}"/>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25" name="TextBox 24">
            <a:hlinkClick xmlns:r="http://schemas.openxmlformats.org/officeDocument/2006/relationships" r:id="rId10"/>
            <a:extLst>
              <a:ext uri="{FF2B5EF4-FFF2-40B4-BE49-F238E27FC236}">
                <a16:creationId xmlns:a16="http://schemas.microsoft.com/office/drawing/2014/main" id="{B5576FF3-B212-F116-E4F1-8F89EE3EAB4D}"/>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26" name="TextBox 25">
            <a:hlinkClick xmlns:r="http://schemas.openxmlformats.org/officeDocument/2006/relationships" r:id="rId11"/>
            <a:extLst>
              <a:ext uri="{FF2B5EF4-FFF2-40B4-BE49-F238E27FC236}">
                <a16:creationId xmlns:a16="http://schemas.microsoft.com/office/drawing/2014/main" id="{2D19D81A-3137-000B-D653-0DF025BD9F75}"/>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 and carbon performance</a:t>
            </a:r>
          </a:p>
        </xdr:txBody>
      </xdr:sp>
      <xdr:sp macro="" textlink="">
        <xdr:nvSpPr>
          <xdr:cNvPr id="27" name="TextBox 26">
            <a:hlinkClick xmlns:r="http://schemas.openxmlformats.org/officeDocument/2006/relationships" r:id="rId12"/>
            <a:extLst>
              <a:ext uri="{FF2B5EF4-FFF2-40B4-BE49-F238E27FC236}">
                <a16:creationId xmlns:a16="http://schemas.microsoft.com/office/drawing/2014/main" id="{3EAACAC6-7119-37A6-C238-88C8A72E6EA5}"/>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28" name="TextBox 27">
            <a:hlinkClick xmlns:r="http://schemas.openxmlformats.org/officeDocument/2006/relationships" r:id="rId13"/>
            <a:extLst>
              <a:ext uri="{FF2B5EF4-FFF2-40B4-BE49-F238E27FC236}">
                <a16:creationId xmlns:a16="http://schemas.microsoft.com/office/drawing/2014/main" id="{853C720F-A113-6DAA-B520-37828278EE74}"/>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Water</a:t>
            </a:r>
          </a:p>
        </xdr:txBody>
      </xdr:sp>
      <xdr:sp macro="" textlink="">
        <xdr:nvSpPr>
          <xdr:cNvPr id="29" name="TextBox 28">
            <a:hlinkClick xmlns:r="http://schemas.openxmlformats.org/officeDocument/2006/relationships" r:id="rId14"/>
            <a:extLst>
              <a:ext uri="{FF2B5EF4-FFF2-40B4-BE49-F238E27FC236}">
                <a16:creationId xmlns:a16="http://schemas.microsoft.com/office/drawing/2014/main" id="{D518A1AC-1A6A-627F-7420-65FE35E17363}"/>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Environmental OPEX and CAPEX</a:t>
            </a:r>
          </a:p>
        </xdr:txBody>
      </xdr:sp>
      <xdr:sp macro="" textlink="">
        <xdr:nvSpPr>
          <xdr:cNvPr id="30" name="TextBox 29">
            <a:hlinkClick xmlns:r="http://schemas.openxmlformats.org/officeDocument/2006/relationships" r:id="rId15"/>
            <a:extLst>
              <a:ext uri="{FF2B5EF4-FFF2-40B4-BE49-F238E27FC236}">
                <a16:creationId xmlns:a16="http://schemas.microsoft.com/office/drawing/2014/main" id="{48C9402B-5778-1F22-B6C8-44F54E4CDEFF}"/>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 and compliance</a:t>
            </a:r>
          </a:p>
        </xdr:txBody>
      </xdr:sp>
      <xdr:sp macro="" textlink="">
        <xdr:nvSpPr>
          <xdr:cNvPr id="31" name="TextBox 30">
            <a:hlinkClick xmlns:r="http://schemas.openxmlformats.org/officeDocument/2006/relationships" r:id="rId16"/>
            <a:extLst>
              <a:ext uri="{FF2B5EF4-FFF2-40B4-BE49-F238E27FC236}">
                <a16:creationId xmlns:a16="http://schemas.microsoft.com/office/drawing/2014/main" id="{948E06D1-864D-B23D-AB7D-95E920438BF6}"/>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effectLst/>
                <a:latin typeface="+mn-lt"/>
                <a:ea typeface="+mn-ea"/>
                <a:cs typeface="+mn-cs"/>
              </a:rPr>
              <a:t>Tailings and waste</a:t>
            </a:r>
          </a:p>
        </xdr:txBody>
      </xdr:sp>
      <xdr:sp macro="" textlink="">
        <xdr:nvSpPr>
          <xdr:cNvPr id="32" name="TextBox 31">
            <a:hlinkClick xmlns:r="http://schemas.openxmlformats.org/officeDocument/2006/relationships" r:id="rId17"/>
            <a:extLst>
              <a:ext uri="{FF2B5EF4-FFF2-40B4-BE49-F238E27FC236}">
                <a16:creationId xmlns:a16="http://schemas.microsoft.com/office/drawing/2014/main" id="{5EF01DD2-035E-848A-7704-EB8F94450B1C}"/>
              </a:ext>
            </a:extLst>
          </xdr:cNvPr>
          <xdr:cNvSpPr txBox="1"/>
        </xdr:nvSpPr>
        <xdr:spPr>
          <a:xfrm>
            <a:off x="1772995" y="4402181"/>
            <a:ext cx="1024999" cy="21897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Closure costs</a:t>
            </a:r>
          </a:p>
        </xdr:txBody>
      </xdr:sp>
      <xdr:sp macro="" textlink="">
        <xdr:nvSpPr>
          <xdr:cNvPr id="33" name="TextBox 32">
            <a:hlinkClick xmlns:r="http://schemas.openxmlformats.org/officeDocument/2006/relationships" r:id="rId18"/>
            <a:extLst>
              <a:ext uri="{FF2B5EF4-FFF2-40B4-BE49-F238E27FC236}">
                <a16:creationId xmlns:a16="http://schemas.microsoft.com/office/drawing/2014/main" id="{2FD8010B-EFDB-118A-B007-039DE763BE85}"/>
              </a:ext>
            </a:extLst>
          </xdr:cNvPr>
          <xdr:cNvSpPr txBox="1"/>
        </xdr:nvSpPr>
        <xdr:spPr>
          <a:xfrm>
            <a:off x="1772995" y="4013745"/>
            <a:ext cx="1024999" cy="343973"/>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Land management and biodiversity</a:t>
            </a:r>
          </a:p>
        </xdr:txBody>
      </xdr:sp>
      <xdr:sp macro="" textlink="">
        <xdr:nvSpPr>
          <xdr:cNvPr id="34" name="TextBox 33">
            <a:hlinkClick xmlns:r="http://schemas.openxmlformats.org/officeDocument/2006/relationships" r:id="rId19"/>
            <a:extLst>
              <a:ext uri="{FF2B5EF4-FFF2-40B4-BE49-F238E27FC236}">
                <a16:creationId xmlns:a16="http://schemas.microsoft.com/office/drawing/2014/main" id="{0EB55CFC-61BC-C054-7E3D-F47DF9E32754}"/>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Cyanide incident reporting</a:t>
            </a:r>
          </a:p>
        </xdr:txBody>
      </xdr:sp>
    </xdr:grpSp>
    <xdr:clientData/>
  </xdr:twoCellAnchor>
</xdr:wsDr>
</file>

<file path=xl/drawings/drawing20.xml><?xml version="1.0" encoding="utf-8"?>
<xdr:wsDr xmlns:xdr="http://schemas.openxmlformats.org/drawingml/2006/spreadsheetDrawing" xmlns:a="http://schemas.openxmlformats.org/drawingml/2006/main">
  <xdr:twoCellAnchor>
    <xdr:from>
      <xdr:col>2</xdr:col>
      <xdr:colOff>882016</xdr:colOff>
      <xdr:row>5</xdr:row>
      <xdr:rowOff>264796</xdr:rowOff>
    </xdr:from>
    <xdr:to>
      <xdr:col>3</xdr:col>
      <xdr:colOff>2663191</xdr:colOff>
      <xdr:row>9</xdr:row>
      <xdr:rowOff>1</xdr:rowOff>
    </xdr:to>
    <xdr:sp macro="" textlink="">
      <xdr:nvSpPr>
        <xdr:cNvPr id="2" name="TextBox 1">
          <a:extLst>
            <a:ext uri="{FF2B5EF4-FFF2-40B4-BE49-F238E27FC236}">
              <a16:creationId xmlns:a16="http://schemas.microsoft.com/office/drawing/2014/main" id="{484F98BB-800F-438F-A836-E1F97B1AB104}"/>
            </a:ext>
          </a:extLst>
        </xdr:cNvPr>
        <xdr:cNvSpPr txBox="1"/>
      </xdr:nvSpPr>
      <xdr:spPr>
        <a:xfrm>
          <a:off x="2653666" y="1055371"/>
          <a:ext cx="2667000" cy="525780"/>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ZA" sz="1800" b="1" kern="1200">
              <a:solidFill>
                <a:srgbClr val="00B398"/>
              </a:solidFill>
            </a:rPr>
            <a:t>9</a:t>
          </a:r>
        </a:p>
      </xdr:txBody>
    </xdr:sp>
    <xdr:clientData/>
  </xdr:twoCellAnchor>
  <xdr:twoCellAnchor>
    <xdr:from>
      <xdr:col>3</xdr:col>
      <xdr:colOff>123087</xdr:colOff>
      <xdr:row>6</xdr:row>
      <xdr:rowOff>113289</xdr:rowOff>
    </xdr:from>
    <xdr:to>
      <xdr:col>3</xdr:col>
      <xdr:colOff>2154555</xdr:colOff>
      <xdr:row>8</xdr:row>
      <xdr:rowOff>82226</xdr:rowOff>
    </xdr:to>
    <xdr:sp macro="" textlink="">
      <xdr:nvSpPr>
        <xdr:cNvPr id="3" name="TextBox 2">
          <a:extLst>
            <a:ext uri="{FF2B5EF4-FFF2-40B4-BE49-F238E27FC236}">
              <a16:creationId xmlns:a16="http://schemas.microsoft.com/office/drawing/2014/main" id="{E0D4FD8F-AAED-4674-B4EC-1067A99E6119}"/>
            </a:ext>
            <a:ext uri="{147F2762-F138-4A5C-976F-8EAC2B608ADB}">
              <a16:predDERef xmlns:a16="http://schemas.microsoft.com/office/drawing/2014/main" pred="{484F98BB-800F-438F-A836-E1F97B1AB104}"/>
            </a:ext>
          </a:extLst>
        </xdr:cNvPr>
        <xdr:cNvSpPr txBox="1"/>
      </xdr:nvSpPr>
      <xdr:spPr>
        <a:xfrm>
          <a:off x="2694837" y="1037214"/>
          <a:ext cx="2031468" cy="33088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Number of managed operations:</a:t>
          </a:r>
        </a:p>
      </xdr:txBody>
    </xdr:sp>
    <xdr:clientData/>
  </xdr:twoCellAnchor>
  <xdr:twoCellAnchor>
    <xdr:from>
      <xdr:col>3</xdr:col>
      <xdr:colOff>0</xdr:colOff>
      <xdr:row>9</xdr:row>
      <xdr:rowOff>142875</xdr:rowOff>
    </xdr:from>
    <xdr:to>
      <xdr:col>3</xdr:col>
      <xdr:colOff>2668905</xdr:colOff>
      <xdr:row>12</xdr:row>
      <xdr:rowOff>139065</xdr:rowOff>
    </xdr:to>
    <xdr:sp macro="" textlink="">
      <xdr:nvSpPr>
        <xdr:cNvPr id="4" name="TextBox 3">
          <a:extLst>
            <a:ext uri="{FF2B5EF4-FFF2-40B4-BE49-F238E27FC236}">
              <a16:creationId xmlns:a16="http://schemas.microsoft.com/office/drawing/2014/main" id="{C4B18A42-9063-4D28-90B0-4A469FA80441}"/>
            </a:ext>
          </a:extLst>
        </xdr:cNvPr>
        <xdr:cNvSpPr txBox="1"/>
      </xdr:nvSpPr>
      <xdr:spPr>
        <a:xfrm>
          <a:off x="2657475" y="1724025"/>
          <a:ext cx="2668905" cy="643890"/>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ZA" sz="1800" b="1" kern="1200">
              <a:solidFill>
                <a:srgbClr val="00B398"/>
              </a:solidFill>
            </a:rPr>
            <a:t>9</a:t>
          </a:r>
        </a:p>
      </xdr:txBody>
    </xdr:sp>
    <xdr:clientData/>
  </xdr:twoCellAnchor>
  <xdr:twoCellAnchor>
    <xdr:from>
      <xdr:col>3</xdr:col>
      <xdr:colOff>107845</xdr:colOff>
      <xdr:row>10</xdr:row>
      <xdr:rowOff>65662</xdr:rowOff>
    </xdr:from>
    <xdr:to>
      <xdr:col>3</xdr:col>
      <xdr:colOff>2219324</xdr:colOff>
      <xdr:row>12</xdr:row>
      <xdr:rowOff>68580</xdr:rowOff>
    </xdr:to>
    <xdr:sp macro="" textlink="">
      <xdr:nvSpPr>
        <xdr:cNvPr id="5" name="TextBox 4">
          <a:extLst>
            <a:ext uri="{FF2B5EF4-FFF2-40B4-BE49-F238E27FC236}">
              <a16:creationId xmlns:a16="http://schemas.microsoft.com/office/drawing/2014/main" id="{B8AD6B9D-1A90-4A8F-B5B5-4E7DCA14EB33}"/>
            </a:ext>
          </a:extLst>
        </xdr:cNvPr>
        <xdr:cNvSpPr txBox="1"/>
      </xdr:nvSpPr>
      <xdr:spPr>
        <a:xfrm>
          <a:off x="2765320" y="1818262"/>
          <a:ext cx="2111479" cy="479168"/>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MM10  Number of operations with up-to-date mine closure plans:</a:t>
          </a:r>
        </a:p>
      </xdr:txBody>
    </xdr:sp>
    <xdr:clientData/>
  </xdr:twoCellAnchor>
  <xdr:twoCellAnchor>
    <xdr:from>
      <xdr:col>3</xdr:col>
      <xdr:colOff>1964055</xdr:colOff>
      <xdr:row>15</xdr:row>
      <xdr:rowOff>87631</xdr:rowOff>
    </xdr:from>
    <xdr:to>
      <xdr:col>4</xdr:col>
      <xdr:colOff>512445</xdr:colOff>
      <xdr:row>17</xdr:row>
      <xdr:rowOff>179071</xdr:rowOff>
    </xdr:to>
    <xdr:sp macro="" textlink="">
      <xdr:nvSpPr>
        <xdr:cNvPr id="6" name="TextBox 5">
          <a:extLst>
            <a:ext uri="{FF2B5EF4-FFF2-40B4-BE49-F238E27FC236}">
              <a16:creationId xmlns:a16="http://schemas.microsoft.com/office/drawing/2014/main" id="{D7F25A44-9BE3-2F58-FA05-DA194CF17B0F}"/>
            </a:ext>
          </a:extLst>
        </xdr:cNvPr>
        <xdr:cNvSpPr txBox="1"/>
      </xdr:nvSpPr>
      <xdr:spPr>
        <a:xfrm>
          <a:off x="4621530" y="3040381"/>
          <a:ext cx="1405890" cy="6438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3600" kern="1200">
              <a:solidFill>
                <a:srgbClr val="00B398"/>
              </a:solidFill>
            </a:rPr>
            <a:t>100%</a:t>
          </a:r>
        </a:p>
      </xdr:txBody>
    </xdr:sp>
    <xdr:clientData/>
  </xdr:twoCellAnchor>
  <xdr:twoCellAnchor>
    <xdr:from>
      <xdr:col>3</xdr:col>
      <xdr:colOff>1771650</xdr:colOff>
      <xdr:row>12</xdr:row>
      <xdr:rowOff>266700</xdr:rowOff>
    </xdr:from>
    <xdr:to>
      <xdr:col>3</xdr:col>
      <xdr:colOff>1771650</xdr:colOff>
      <xdr:row>22</xdr:row>
      <xdr:rowOff>163830</xdr:rowOff>
    </xdr:to>
    <xdr:cxnSp macro="">
      <xdr:nvCxnSpPr>
        <xdr:cNvPr id="8" name="Straight Connector 7">
          <a:extLst>
            <a:ext uri="{FF2B5EF4-FFF2-40B4-BE49-F238E27FC236}">
              <a16:creationId xmlns:a16="http://schemas.microsoft.com/office/drawing/2014/main" id="{19528CEE-12D2-C9F7-1DB0-0D0A0F5A77A5}"/>
            </a:ext>
          </a:extLst>
        </xdr:cNvPr>
        <xdr:cNvCxnSpPr/>
      </xdr:nvCxnSpPr>
      <xdr:spPr>
        <a:xfrm>
          <a:off x="4429125" y="2390775"/>
          <a:ext cx="0" cy="2659380"/>
        </a:xfrm>
        <a:prstGeom prst="line">
          <a:avLst/>
        </a:prstGeom>
        <a:ln w="9525">
          <a:solidFill>
            <a:srgbClr val="00B398"/>
          </a:solidFill>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3</xdr:col>
      <xdr:colOff>1943100</xdr:colOff>
      <xdr:row>17</xdr:row>
      <xdr:rowOff>163830</xdr:rowOff>
    </xdr:from>
    <xdr:to>
      <xdr:col>4</xdr:col>
      <xdr:colOff>495300</xdr:colOff>
      <xdr:row>20</xdr:row>
      <xdr:rowOff>114300</xdr:rowOff>
    </xdr:to>
    <xdr:sp macro="" textlink="">
      <xdr:nvSpPr>
        <xdr:cNvPr id="7" name="TextBox 8">
          <a:extLst>
            <a:ext uri="{FF2B5EF4-FFF2-40B4-BE49-F238E27FC236}">
              <a16:creationId xmlns:a16="http://schemas.microsoft.com/office/drawing/2014/main" id="{B6165968-D6DC-73C9-930F-2977D6078D3B}"/>
            </a:ext>
          </a:extLst>
        </xdr:cNvPr>
        <xdr:cNvSpPr txBox="1"/>
      </xdr:nvSpPr>
      <xdr:spPr>
        <a:xfrm>
          <a:off x="4514850" y="3678555"/>
          <a:ext cx="1333500" cy="7791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900" kern="1200"/>
            <a:t>Percentage of closure plans (against operations) </a:t>
          </a:r>
        </a:p>
      </xdr:txBody>
    </xdr:sp>
    <xdr:clientData/>
  </xdr:twoCellAnchor>
  <xdr:twoCellAnchor>
    <xdr:from>
      <xdr:col>1</xdr:col>
      <xdr:colOff>0</xdr:colOff>
      <xdr:row>1</xdr:row>
      <xdr:rowOff>0</xdr:rowOff>
    </xdr:from>
    <xdr:to>
      <xdr:col>4</xdr:col>
      <xdr:colOff>459544</xdr:colOff>
      <xdr:row>3</xdr:row>
      <xdr:rowOff>8890</xdr:rowOff>
    </xdr:to>
    <xdr:grpSp>
      <xdr:nvGrpSpPr>
        <xdr:cNvPr id="9" name="Group 8">
          <a:extLst>
            <a:ext uri="{FF2B5EF4-FFF2-40B4-BE49-F238E27FC236}">
              <a16:creationId xmlns:a16="http://schemas.microsoft.com/office/drawing/2014/main" id="{C562366A-6B9E-464A-A735-ACCCC2F0DBAB}"/>
            </a:ext>
          </a:extLst>
        </xdr:cNvPr>
        <xdr:cNvGrpSpPr/>
      </xdr:nvGrpSpPr>
      <xdr:grpSpPr>
        <a:xfrm>
          <a:off x="857250" y="161925"/>
          <a:ext cx="4945819" cy="332740"/>
          <a:chOff x="889000" y="174625"/>
          <a:chExt cx="5086789" cy="349885"/>
        </a:xfrm>
      </xdr:grpSpPr>
      <xdr:grpSp>
        <xdr:nvGrpSpPr>
          <xdr:cNvPr id="10" name="Group 9">
            <a:hlinkClick xmlns:r="http://schemas.openxmlformats.org/officeDocument/2006/relationships" r:id="rId1"/>
            <a:extLst>
              <a:ext uri="{FF2B5EF4-FFF2-40B4-BE49-F238E27FC236}">
                <a16:creationId xmlns:a16="http://schemas.microsoft.com/office/drawing/2014/main" id="{1D5C05B7-1D58-38AB-AC0F-3714DDBF21DA}"/>
              </a:ext>
            </a:extLst>
          </xdr:cNvPr>
          <xdr:cNvGrpSpPr/>
        </xdr:nvGrpSpPr>
        <xdr:grpSpPr>
          <a:xfrm>
            <a:off x="943357" y="184941"/>
            <a:ext cx="286436" cy="279068"/>
            <a:chOff x="795232" y="4916382"/>
            <a:chExt cx="433668" cy="440266"/>
          </a:xfrm>
        </xdr:grpSpPr>
        <xdr:pic>
          <xdr:nvPicPr>
            <xdr:cNvPr id="17" name="Graphic 16" descr="Home outline">
              <a:extLst>
                <a:ext uri="{FF2B5EF4-FFF2-40B4-BE49-F238E27FC236}">
                  <a16:creationId xmlns:a16="http://schemas.microsoft.com/office/drawing/2014/main" id="{17CBCA69-690C-D299-981C-F0EE8F6BBD01}"/>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8" name="Oval 17">
              <a:extLst>
                <a:ext uri="{FF2B5EF4-FFF2-40B4-BE49-F238E27FC236}">
                  <a16:creationId xmlns:a16="http://schemas.microsoft.com/office/drawing/2014/main" id="{DBA784E2-A823-CF3F-1DA8-B67AA78B3D38}"/>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1" name="Flowchart: Terminator 10">
            <a:hlinkClick xmlns:r="http://schemas.openxmlformats.org/officeDocument/2006/relationships" r:id="rId4"/>
            <a:extLst>
              <a:ext uri="{FF2B5EF4-FFF2-40B4-BE49-F238E27FC236}">
                <a16:creationId xmlns:a16="http://schemas.microsoft.com/office/drawing/2014/main" id="{90088E0A-900B-F6CA-B413-742E396217E9}"/>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2" name="Flowchart: Terminator 11">
            <a:hlinkClick xmlns:r="http://schemas.openxmlformats.org/officeDocument/2006/relationships" r:id="rId5"/>
            <a:extLst>
              <a:ext uri="{FF2B5EF4-FFF2-40B4-BE49-F238E27FC236}">
                <a16:creationId xmlns:a16="http://schemas.microsoft.com/office/drawing/2014/main" id="{A7C639D1-F9B6-81BB-D020-461CE3F7BDE6}"/>
              </a:ext>
            </a:extLst>
          </xdr:cNvPr>
          <xdr:cNvSpPr/>
        </xdr:nvSpPr>
        <xdr:spPr>
          <a:xfrm>
            <a:off x="2214982" y="235204"/>
            <a:ext cx="886998" cy="247345"/>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3" name="Flowchart: Terminator 12">
            <a:hlinkClick xmlns:r="http://schemas.openxmlformats.org/officeDocument/2006/relationships" r:id="rId6"/>
            <a:extLst>
              <a:ext uri="{FF2B5EF4-FFF2-40B4-BE49-F238E27FC236}">
                <a16:creationId xmlns:a16="http://schemas.microsoft.com/office/drawing/2014/main" id="{B1964F5D-0B62-1CB4-7D7E-820E267AE63E}"/>
              </a:ext>
            </a:extLst>
          </xdr:cNvPr>
          <xdr:cNvSpPr/>
        </xdr:nvSpPr>
        <xdr:spPr>
          <a:xfrm>
            <a:off x="3130608" y="231488"/>
            <a:ext cx="898426" cy="2437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endParaRPr lang="en-ZA" sz="1100" kern="1200"/>
          </a:p>
        </xdr:txBody>
      </xdr:sp>
      <xdr:sp macro="" textlink="">
        <xdr:nvSpPr>
          <xdr:cNvPr id="14" name="Flowchart: Terminator 13">
            <a:hlinkClick xmlns:r="http://schemas.openxmlformats.org/officeDocument/2006/relationships" r:id="rId7"/>
            <a:extLst>
              <a:ext uri="{FF2B5EF4-FFF2-40B4-BE49-F238E27FC236}">
                <a16:creationId xmlns:a16="http://schemas.microsoft.com/office/drawing/2014/main" id="{32F1025B-64DA-1F0D-14D6-DFEE6EFDB67F}"/>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5" name="Flowchart: Terminator 14">
            <a:hlinkClick xmlns:r="http://schemas.openxmlformats.org/officeDocument/2006/relationships" r:id="rId8"/>
            <a:extLst>
              <a:ext uri="{FF2B5EF4-FFF2-40B4-BE49-F238E27FC236}">
                <a16:creationId xmlns:a16="http://schemas.microsoft.com/office/drawing/2014/main" id="{7743D7CF-3D81-617B-D725-1A8F47FFA8DF}"/>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6" name="Rectangle: Rounded Corners 15">
            <a:extLst>
              <a:ext uri="{FF2B5EF4-FFF2-40B4-BE49-F238E27FC236}">
                <a16:creationId xmlns:a16="http://schemas.microsoft.com/office/drawing/2014/main" id="{73776478-E9D7-02CA-B5BC-A79493E14916}"/>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285542</xdr:colOff>
      <xdr:row>20</xdr:row>
      <xdr:rowOff>227459</xdr:rowOff>
    </xdr:to>
    <xdr:grpSp>
      <xdr:nvGrpSpPr>
        <xdr:cNvPr id="19" name="Group 18">
          <a:extLst>
            <a:ext uri="{FF2B5EF4-FFF2-40B4-BE49-F238E27FC236}">
              <a16:creationId xmlns:a16="http://schemas.microsoft.com/office/drawing/2014/main" id="{15D85660-1645-4AE7-8335-7C68BB9EAC00}"/>
            </a:ext>
          </a:extLst>
        </xdr:cNvPr>
        <xdr:cNvGrpSpPr/>
      </xdr:nvGrpSpPr>
      <xdr:grpSpPr>
        <a:xfrm>
          <a:off x="857250" y="647700"/>
          <a:ext cx="1142792" cy="4046984"/>
          <a:chOff x="1692315" y="647141"/>
          <a:chExt cx="1193592" cy="4075242"/>
        </a:xfrm>
      </xdr:grpSpPr>
      <xdr:sp macro="" textlink="">
        <xdr:nvSpPr>
          <xdr:cNvPr id="20" name="Rectangle: Rounded Corners 19">
            <a:extLst>
              <a:ext uri="{FF2B5EF4-FFF2-40B4-BE49-F238E27FC236}">
                <a16:creationId xmlns:a16="http://schemas.microsoft.com/office/drawing/2014/main" id="{3CDEC7BA-4AEF-6B8C-36FC-CA98F7D9F3E1}"/>
              </a:ext>
            </a:extLst>
          </xdr:cNvPr>
          <xdr:cNvSpPr/>
        </xdr:nvSpPr>
        <xdr:spPr>
          <a:xfrm>
            <a:off x="1692315" y="660249"/>
            <a:ext cx="1189389" cy="4062134"/>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1" name="TextBox 44">
            <a:extLst>
              <a:ext uri="{FF2B5EF4-FFF2-40B4-BE49-F238E27FC236}">
                <a16:creationId xmlns:a16="http://schemas.microsoft.com/office/drawing/2014/main" id="{A754F002-751B-C3E0-502F-4087FBBD15AA}"/>
              </a:ext>
              <a:ext uri="{147F2762-F138-4A5C-976F-8EAC2B608ADB}">
                <a16:predDERef xmlns:a16="http://schemas.microsoft.com/office/drawing/2014/main" pred="{8C8742DA-8DCF-4031-89AA-4EDD3D66615F}"/>
              </a:ext>
            </a:extLst>
          </xdr:cNvPr>
          <xdr:cNvSpPr txBox="1"/>
        </xdr:nvSpPr>
        <xdr:spPr>
          <a:xfrm>
            <a:off x="1778710" y="840441"/>
            <a:ext cx="940509" cy="257792"/>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22" name="TextBox 21">
            <a:extLst>
              <a:ext uri="{FF2B5EF4-FFF2-40B4-BE49-F238E27FC236}">
                <a16:creationId xmlns:a16="http://schemas.microsoft.com/office/drawing/2014/main" id="{BC7D81A3-926C-5A72-47B0-6379B68D24EB}"/>
              </a:ext>
            </a:extLst>
          </xdr:cNvPr>
          <xdr:cNvSpPr txBox="1"/>
        </xdr:nvSpPr>
        <xdr:spPr>
          <a:xfrm>
            <a:off x="1697748" y="647141"/>
            <a:ext cx="1188159" cy="25616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23" name="TextBox 22">
            <a:hlinkClick xmlns:r="http://schemas.openxmlformats.org/officeDocument/2006/relationships" r:id="rId9"/>
            <a:extLst>
              <a:ext uri="{FF2B5EF4-FFF2-40B4-BE49-F238E27FC236}">
                <a16:creationId xmlns:a16="http://schemas.microsoft.com/office/drawing/2014/main" id="{D8EBC4D5-EE6F-85DF-01BD-25D5D1FD50C9}"/>
              </a:ext>
            </a:extLst>
          </xdr:cNvPr>
          <xdr:cNvSpPr txBox="1"/>
        </xdr:nvSpPr>
        <xdr:spPr>
          <a:xfrm>
            <a:off x="1772995" y="1143954"/>
            <a:ext cx="1028809" cy="1899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a:t>
            </a:r>
          </a:p>
        </xdr:txBody>
      </xdr:sp>
      <xdr:sp macro="" textlink="">
        <xdr:nvSpPr>
          <xdr:cNvPr id="24" name="TextBox 23">
            <a:hlinkClick xmlns:r="http://schemas.openxmlformats.org/officeDocument/2006/relationships" r:id="rId10"/>
            <a:extLst>
              <a:ext uri="{FF2B5EF4-FFF2-40B4-BE49-F238E27FC236}">
                <a16:creationId xmlns:a16="http://schemas.microsoft.com/office/drawing/2014/main" id="{BD73F14A-9AE3-1631-66BC-02BDBC68ED14}"/>
              </a:ext>
            </a:extLst>
          </xdr:cNvPr>
          <xdr:cNvSpPr txBox="1"/>
        </xdr:nvSpPr>
        <xdr:spPr>
          <a:xfrm>
            <a:off x="1772995" y="1635146"/>
            <a:ext cx="1024999" cy="20325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Country energy</a:t>
            </a:r>
          </a:p>
        </xdr:txBody>
      </xdr:sp>
      <xdr:sp macro="" textlink="">
        <xdr:nvSpPr>
          <xdr:cNvPr id="25" name="TextBox 24">
            <a:hlinkClick xmlns:r="http://schemas.openxmlformats.org/officeDocument/2006/relationships" r:id="rId11"/>
            <a:extLst>
              <a:ext uri="{FF2B5EF4-FFF2-40B4-BE49-F238E27FC236}">
                <a16:creationId xmlns:a16="http://schemas.microsoft.com/office/drawing/2014/main" id="{60088641-0684-4ADD-66C9-F8B4C7AD230F}"/>
              </a:ext>
            </a:extLst>
          </xdr:cNvPr>
          <xdr:cNvSpPr txBox="1"/>
        </xdr:nvSpPr>
        <xdr:spPr>
          <a:xfrm>
            <a:off x="1772995" y="1894294"/>
            <a:ext cx="1024999" cy="35485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Energy and carbon performance</a:t>
            </a:r>
          </a:p>
        </xdr:txBody>
      </xdr:sp>
      <xdr:sp macro="" textlink="">
        <xdr:nvSpPr>
          <xdr:cNvPr id="26" name="TextBox 25">
            <a:hlinkClick xmlns:r="http://schemas.openxmlformats.org/officeDocument/2006/relationships" r:id="rId12"/>
            <a:extLst>
              <a:ext uri="{FF2B5EF4-FFF2-40B4-BE49-F238E27FC236}">
                <a16:creationId xmlns:a16="http://schemas.microsoft.com/office/drawing/2014/main" id="{7219CA1E-1653-E584-5B1D-B23D2FE3600F}"/>
              </a:ext>
            </a:extLst>
          </xdr:cNvPr>
          <xdr:cNvSpPr txBox="1"/>
        </xdr:nvSpPr>
        <xdr:spPr>
          <a:xfrm>
            <a:off x="1772995" y="1382219"/>
            <a:ext cx="1024999" cy="21037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GHG emissions</a:t>
            </a:r>
          </a:p>
        </xdr:txBody>
      </xdr:sp>
      <xdr:sp macro="" textlink="">
        <xdr:nvSpPr>
          <xdr:cNvPr id="27" name="TextBox 26">
            <a:hlinkClick xmlns:r="http://schemas.openxmlformats.org/officeDocument/2006/relationships" r:id="rId13"/>
            <a:extLst>
              <a:ext uri="{FF2B5EF4-FFF2-40B4-BE49-F238E27FC236}">
                <a16:creationId xmlns:a16="http://schemas.microsoft.com/office/drawing/2014/main" id="{0BE10B1A-1D0E-689F-00AC-2C9B045FE2C4}"/>
              </a:ext>
            </a:extLst>
          </xdr:cNvPr>
          <xdr:cNvSpPr txBox="1"/>
        </xdr:nvSpPr>
        <xdr:spPr>
          <a:xfrm>
            <a:off x="1772995" y="3105140"/>
            <a:ext cx="1024999" cy="19285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Water</a:t>
            </a:r>
          </a:p>
        </xdr:txBody>
      </xdr:sp>
      <xdr:sp macro="" textlink="">
        <xdr:nvSpPr>
          <xdr:cNvPr id="28" name="TextBox 27">
            <a:hlinkClick xmlns:r="http://schemas.openxmlformats.org/officeDocument/2006/relationships" r:id="rId14"/>
            <a:extLst>
              <a:ext uri="{FF2B5EF4-FFF2-40B4-BE49-F238E27FC236}">
                <a16:creationId xmlns:a16="http://schemas.microsoft.com/office/drawing/2014/main" id="{9308FFCF-702A-AEE6-855F-254720C79F5C}"/>
              </a:ext>
            </a:extLst>
          </xdr:cNvPr>
          <xdr:cNvSpPr txBox="1"/>
        </xdr:nvSpPr>
        <xdr:spPr>
          <a:xfrm>
            <a:off x="1772995" y="2297421"/>
            <a:ext cx="1024999" cy="34693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Environmental OPEX and CAPEX</a:t>
            </a:r>
          </a:p>
        </xdr:txBody>
      </xdr:sp>
      <xdr:sp macro="" textlink="">
        <xdr:nvSpPr>
          <xdr:cNvPr id="29" name="TextBox 28">
            <a:hlinkClick xmlns:r="http://schemas.openxmlformats.org/officeDocument/2006/relationships" r:id="rId15"/>
            <a:extLst>
              <a:ext uri="{FF2B5EF4-FFF2-40B4-BE49-F238E27FC236}">
                <a16:creationId xmlns:a16="http://schemas.microsoft.com/office/drawing/2014/main" id="{56F4C788-399C-E442-0896-EBB09FDE7C66}"/>
              </a:ext>
            </a:extLst>
          </xdr:cNvPr>
          <xdr:cNvSpPr txBox="1"/>
        </xdr:nvSpPr>
        <xdr:spPr>
          <a:xfrm>
            <a:off x="1772995" y="2698337"/>
            <a:ext cx="1024999" cy="36234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Environment and compliance</a:t>
            </a:r>
          </a:p>
        </xdr:txBody>
      </xdr:sp>
      <xdr:sp macro="" textlink="">
        <xdr:nvSpPr>
          <xdr:cNvPr id="30" name="TextBox 29">
            <a:hlinkClick xmlns:r="http://schemas.openxmlformats.org/officeDocument/2006/relationships" r:id="rId16"/>
            <a:extLst>
              <a:ext uri="{FF2B5EF4-FFF2-40B4-BE49-F238E27FC236}">
                <a16:creationId xmlns:a16="http://schemas.microsoft.com/office/drawing/2014/main" id="{70815589-D487-ECEE-A39E-22AB71FC5B79}"/>
              </a:ext>
            </a:extLst>
          </xdr:cNvPr>
          <xdr:cNvSpPr txBox="1"/>
        </xdr:nvSpPr>
        <xdr:spPr>
          <a:xfrm>
            <a:off x="1772995" y="3762143"/>
            <a:ext cx="1024999" cy="195713"/>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effectLst/>
                <a:latin typeface="+mn-lt"/>
                <a:ea typeface="+mn-ea"/>
                <a:cs typeface="+mn-cs"/>
              </a:rPr>
              <a:t>Tailings and waste</a:t>
            </a:r>
          </a:p>
        </xdr:txBody>
      </xdr:sp>
      <xdr:sp macro="" textlink="">
        <xdr:nvSpPr>
          <xdr:cNvPr id="31" name="TextBox 30">
            <a:hlinkClick xmlns:r="http://schemas.openxmlformats.org/officeDocument/2006/relationships" r:id="rId17"/>
            <a:extLst>
              <a:ext uri="{FF2B5EF4-FFF2-40B4-BE49-F238E27FC236}">
                <a16:creationId xmlns:a16="http://schemas.microsoft.com/office/drawing/2014/main" id="{6F7DF663-E933-FA69-249B-193D1D5885C0}"/>
              </a:ext>
            </a:extLst>
          </xdr:cNvPr>
          <xdr:cNvSpPr txBox="1"/>
        </xdr:nvSpPr>
        <xdr:spPr>
          <a:xfrm>
            <a:off x="1772995" y="4402181"/>
            <a:ext cx="1024999" cy="218972"/>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Closure costs</a:t>
            </a:r>
          </a:p>
        </xdr:txBody>
      </xdr:sp>
      <xdr:sp macro="" textlink="">
        <xdr:nvSpPr>
          <xdr:cNvPr id="32" name="TextBox 31">
            <a:hlinkClick xmlns:r="http://schemas.openxmlformats.org/officeDocument/2006/relationships" r:id="rId18"/>
            <a:extLst>
              <a:ext uri="{FF2B5EF4-FFF2-40B4-BE49-F238E27FC236}">
                <a16:creationId xmlns:a16="http://schemas.microsoft.com/office/drawing/2014/main" id="{B14C7C70-AA94-701B-EE67-E251C9204B5B}"/>
              </a:ext>
            </a:extLst>
          </xdr:cNvPr>
          <xdr:cNvSpPr txBox="1"/>
        </xdr:nvSpPr>
        <xdr:spPr>
          <a:xfrm>
            <a:off x="1772995" y="4013745"/>
            <a:ext cx="1024999" cy="36039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effectLst/>
                <a:latin typeface="+mn-lt"/>
                <a:ea typeface="+mn-ea"/>
                <a:cs typeface="+mn-cs"/>
              </a:rPr>
              <a:t>Land management and biodiversity</a:t>
            </a:r>
          </a:p>
        </xdr:txBody>
      </xdr:sp>
      <xdr:sp macro="" textlink="">
        <xdr:nvSpPr>
          <xdr:cNvPr id="33" name="TextBox 32">
            <a:hlinkClick xmlns:r="http://schemas.openxmlformats.org/officeDocument/2006/relationships" r:id="rId19"/>
            <a:extLst>
              <a:ext uri="{FF2B5EF4-FFF2-40B4-BE49-F238E27FC236}">
                <a16:creationId xmlns:a16="http://schemas.microsoft.com/office/drawing/2014/main" id="{FA9B5CB5-2C61-CD49-4D4A-7C3354C58184}"/>
              </a:ext>
            </a:extLst>
          </xdr:cNvPr>
          <xdr:cNvSpPr txBox="1"/>
        </xdr:nvSpPr>
        <xdr:spPr>
          <a:xfrm>
            <a:off x="1772995" y="3353884"/>
            <a:ext cx="1023094" cy="35618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Cyanide incident reporting</a:t>
            </a:r>
          </a:p>
        </xdr:txBody>
      </xdr:sp>
    </xdr:grpSp>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0</xdr:row>
      <xdr:rowOff>0</xdr:rowOff>
    </xdr:from>
    <xdr:to>
      <xdr:col>20</xdr:col>
      <xdr:colOff>95249</xdr:colOff>
      <xdr:row>36</xdr:row>
      <xdr:rowOff>85725</xdr:rowOff>
    </xdr:to>
    <xdr:sp macro="" textlink="">
      <xdr:nvSpPr>
        <xdr:cNvPr id="2" name="Rectangle 1">
          <a:extLst>
            <a:ext uri="{FF2B5EF4-FFF2-40B4-BE49-F238E27FC236}">
              <a16:creationId xmlns:a16="http://schemas.microsoft.com/office/drawing/2014/main" id="{3F8DD895-1B46-43F8-9898-FD0281BFD553}"/>
            </a:ext>
          </a:extLst>
        </xdr:cNvPr>
        <xdr:cNvSpPr/>
      </xdr:nvSpPr>
      <xdr:spPr>
        <a:xfrm>
          <a:off x="0" y="504823"/>
          <a:ext cx="12287249" cy="6267452"/>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9</xdr:col>
      <xdr:colOff>289559</xdr:colOff>
      <xdr:row>3</xdr:row>
      <xdr:rowOff>104775</xdr:rowOff>
    </xdr:from>
    <xdr:to>
      <xdr:col>13</xdr:col>
      <xdr:colOff>22859</xdr:colOff>
      <xdr:row>6</xdr:row>
      <xdr:rowOff>76200</xdr:rowOff>
    </xdr:to>
    <xdr:sp macro="" textlink="">
      <xdr:nvSpPr>
        <xdr:cNvPr id="19" name="TextBox 18">
          <a:extLst>
            <a:ext uri="{FF2B5EF4-FFF2-40B4-BE49-F238E27FC236}">
              <a16:creationId xmlns:a16="http://schemas.microsoft.com/office/drawing/2014/main" id="{799F84BA-4EBB-4866-B41A-D1DE4B520144}"/>
            </a:ext>
          </a:extLst>
        </xdr:cNvPr>
        <xdr:cNvSpPr txBox="1"/>
      </xdr:nvSpPr>
      <xdr:spPr>
        <a:xfrm>
          <a:off x="5775959" y="1133475"/>
          <a:ext cx="2171700" cy="4857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2800" kern="1200">
              <a:solidFill>
                <a:schemeClr val="bg1"/>
              </a:solidFill>
            </a:rPr>
            <a:t>Social</a:t>
          </a:r>
        </a:p>
      </xdr:txBody>
    </xdr:sp>
    <xdr:clientData/>
  </xdr:twoCellAnchor>
  <xdr:twoCellAnchor>
    <xdr:from>
      <xdr:col>9</xdr:col>
      <xdr:colOff>441959</xdr:colOff>
      <xdr:row>8</xdr:row>
      <xdr:rowOff>59055</xdr:rowOff>
    </xdr:from>
    <xdr:to>
      <xdr:col>12</xdr:col>
      <xdr:colOff>40822</xdr:colOff>
      <xdr:row>11</xdr:row>
      <xdr:rowOff>15240</xdr:rowOff>
    </xdr:to>
    <xdr:sp macro="" textlink="">
      <xdr:nvSpPr>
        <xdr:cNvPr id="20" name="TextBox 19">
          <a:hlinkClick xmlns:r="http://schemas.openxmlformats.org/officeDocument/2006/relationships" r:id="rId1"/>
          <a:extLst>
            <a:ext uri="{FF2B5EF4-FFF2-40B4-BE49-F238E27FC236}">
              <a16:creationId xmlns:a16="http://schemas.microsoft.com/office/drawing/2014/main" id="{0D9CE101-5311-4633-A57B-BDE64102F16F}"/>
            </a:ext>
          </a:extLst>
        </xdr:cNvPr>
        <xdr:cNvSpPr txBox="1"/>
      </xdr:nvSpPr>
      <xdr:spPr>
        <a:xfrm>
          <a:off x="5952852" y="1930037"/>
          <a:ext cx="1435827" cy="466453"/>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National value </a:t>
          </a:r>
        </a:p>
        <a:p>
          <a:pPr marL="0" indent="0" algn="l"/>
          <a:r>
            <a:rPr lang="en-ZA" sz="1100" b="1" kern="1200">
              <a:solidFill>
                <a:schemeClr val="lt1"/>
              </a:solidFill>
              <a:latin typeface="+mn-lt"/>
              <a:ea typeface="+mn-ea"/>
              <a:cs typeface="+mn-cs"/>
            </a:rPr>
            <a:t>distribution</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&gt;	</a:t>
          </a:r>
        </a:p>
      </xdr:txBody>
    </xdr:sp>
    <xdr:clientData/>
  </xdr:twoCellAnchor>
  <xdr:twoCellAnchor>
    <xdr:from>
      <xdr:col>9</xdr:col>
      <xdr:colOff>441959</xdr:colOff>
      <xdr:row>11</xdr:row>
      <xdr:rowOff>37148</xdr:rowOff>
    </xdr:from>
    <xdr:to>
      <xdr:col>12</xdr:col>
      <xdr:colOff>66131</xdr:colOff>
      <xdr:row>13</xdr:row>
      <xdr:rowOff>0</xdr:rowOff>
    </xdr:to>
    <xdr:sp macro="" textlink="">
      <xdr:nvSpPr>
        <xdr:cNvPr id="21" name="TextBox 20">
          <a:hlinkClick xmlns:r="http://schemas.openxmlformats.org/officeDocument/2006/relationships" r:id="rId2"/>
          <a:extLst>
            <a:ext uri="{FF2B5EF4-FFF2-40B4-BE49-F238E27FC236}">
              <a16:creationId xmlns:a16="http://schemas.microsoft.com/office/drawing/2014/main" id="{8FF3E4E7-BA01-4D09-BC3F-1920B7B7866B}"/>
            </a:ext>
          </a:extLst>
        </xdr:cNvPr>
        <xdr:cNvSpPr txBox="1"/>
      </xdr:nvSpPr>
      <xdr:spPr>
        <a:xfrm>
          <a:off x="5952852" y="2418398"/>
          <a:ext cx="1461136" cy="303031"/>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Safety (Group)          &gt;</a:t>
          </a:r>
        </a:p>
      </xdr:txBody>
    </xdr:sp>
    <xdr:clientData/>
  </xdr:twoCellAnchor>
  <xdr:twoCellAnchor>
    <xdr:from>
      <xdr:col>9</xdr:col>
      <xdr:colOff>441959</xdr:colOff>
      <xdr:row>13</xdr:row>
      <xdr:rowOff>19051</xdr:rowOff>
    </xdr:from>
    <xdr:to>
      <xdr:col>12</xdr:col>
      <xdr:colOff>40822</xdr:colOff>
      <xdr:row>14</xdr:row>
      <xdr:rowOff>129268</xdr:rowOff>
    </xdr:to>
    <xdr:sp macro="" textlink="">
      <xdr:nvSpPr>
        <xdr:cNvPr id="22" name="TextBox 21">
          <a:hlinkClick xmlns:r="http://schemas.openxmlformats.org/officeDocument/2006/relationships" r:id="rId3"/>
          <a:extLst>
            <a:ext uri="{FF2B5EF4-FFF2-40B4-BE49-F238E27FC236}">
              <a16:creationId xmlns:a16="http://schemas.microsoft.com/office/drawing/2014/main" id="{A7B1026B-AA95-4D89-982B-6E5B44770139}"/>
            </a:ext>
          </a:extLst>
        </xdr:cNvPr>
        <xdr:cNvSpPr txBox="1"/>
      </xdr:nvSpPr>
      <xdr:spPr>
        <a:xfrm>
          <a:off x="5952852" y="2740480"/>
          <a:ext cx="1435827" cy="280306"/>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Safety (operations)  &gt;</a:t>
          </a:r>
        </a:p>
      </xdr:txBody>
    </xdr:sp>
    <xdr:clientData/>
  </xdr:twoCellAnchor>
  <xdr:twoCellAnchor>
    <xdr:from>
      <xdr:col>9</xdr:col>
      <xdr:colOff>438442</xdr:colOff>
      <xdr:row>16</xdr:row>
      <xdr:rowOff>92393</xdr:rowOff>
    </xdr:from>
    <xdr:to>
      <xdr:col>12</xdr:col>
      <xdr:colOff>66131</xdr:colOff>
      <xdr:row>18</xdr:row>
      <xdr:rowOff>68035</xdr:rowOff>
    </xdr:to>
    <xdr:sp macro="" textlink="">
      <xdr:nvSpPr>
        <xdr:cNvPr id="23" name="TextBox 22">
          <a:hlinkClick xmlns:r="http://schemas.openxmlformats.org/officeDocument/2006/relationships" r:id="rId4"/>
          <a:extLst>
            <a:ext uri="{FF2B5EF4-FFF2-40B4-BE49-F238E27FC236}">
              <a16:creationId xmlns:a16="http://schemas.microsoft.com/office/drawing/2014/main" id="{29BDC3F1-66D7-43E4-BAA6-1879F81289DC}"/>
            </a:ext>
          </a:extLst>
        </xdr:cNvPr>
        <xdr:cNvSpPr txBox="1"/>
      </xdr:nvSpPr>
      <xdr:spPr>
        <a:xfrm>
          <a:off x="5949335" y="3324089"/>
          <a:ext cx="1464653" cy="315821"/>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Workforce	        &gt;		</a:t>
          </a:r>
        </a:p>
      </xdr:txBody>
    </xdr:sp>
    <xdr:clientData/>
  </xdr:twoCellAnchor>
  <xdr:twoCellAnchor>
    <xdr:from>
      <xdr:col>9</xdr:col>
      <xdr:colOff>398145</xdr:colOff>
      <xdr:row>8</xdr:row>
      <xdr:rowOff>116205</xdr:rowOff>
    </xdr:from>
    <xdr:to>
      <xdr:col>9</xdr:col>
      <xdr:colOff>398145</xdr:colOff>
      <xdr:row>33</xdr:row>
      <xdr:rowOff>17145</xdr:rowOff>
    </xdr:to>
    <xdr:cxnSp macro="">
      <xdr:nvCxnSpPr>
        <xdr:cNvPr id="24" name="Straight Connector 23">
          <a:extLst>
            <a:ext uri="{FF2B5EF4-FFF2-40B4-BE49-F238E27FC236}">
              <a16:creationId xmlns:a16="http://schemas.microsoft.com/office/drawing/2014/main" id="{CA48661B-FB36-4B88-A07A-AF05EEA4376F}"/>
            </a:ext>
          </a:extLst>
        </xdr:cNvPr>
        <xdr:cNvCxnSpPr/>
      </xdr:nvCxnSpPr>
      <xdr:spPr>
        <a:xfrm>
          <a:off x="5884545" y="2002155"/>
          <a:ext cx="0" cy="4187190"/>
        </a:xfrm>
        <a:prstGeom prst="line">
          <a:avLst/>
        </a:prstGeom>
        <a:ln w="12700">
          <a:solidFill>
            <a:srgbClr val="00B398"/>
          </a:solidFill>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9</xdr:col>
      <xdr:colOff>436244</xdr:colOff>
      <xdr:row>18</xdr:row>
      <xdr:rowOff>96203</xdr:rowOff>
    </xdr:from>
    <xdr:to>
      <xdr:col>12</xdr:col>
      <xdr:colOff>53340</xdr:colOff>
      <xdr:row>21</xdr:row>
      <xdr:rowOff>47624</xdr:rowOff>
    </xdr:to>
    <xdr:sp macro="" textlink="">
      <xdr:nvSpPr>
        <xdr:cNvPr id="29" name="TextBox 28">
          <a:hlinkClick xmlns:r="http://schemas.openxmlformats.org/officeDocument/2006/relationships" r:id="rId5"/>
          <a:extLst>
            <a:ext uri="{FF2B5EF4-FFF2-40B4-BE49-F238E27FC236}">
              <a16:creationId xmlns:a16="http://schemas.microsoft.com/office/drawing/2014/main" id="{BCDF35C4-5F46-4C52-8C6B-A8C981B90A9B}"/>
            </a:ext>
          </a:extLst>
        </xdr:cNvPr>
        <xdr:cNvSpPr txBox="1"/>
      </xdr:nvSpPr>
      <xdr:spPr>
        <a:xfrm>
          <a:off x="5947137" y="3668078"/>
          <a:ext cx="1454060" cy="46168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Diversity and</a:t>
          </a:r>
        </a:p>
        <a:p>
          <a:pPr marL="0" indent="0" algn="l"/>
          <a:r>
            <a:rPr lang="en-ZA" sz="1100" b="1" kern="1200">
              <a:solidFill>
                <a:schemeClr val="lt1"/>
              </a:solidFill>
              <a:latin typeface="+mn-lt"/>
              <a:ea typeface="+mn-ea"/>
              <a:cs typeface="+mn-cs"/>
            </a:rPr>
            <a:t>equal opportunity    &gt;</a:t>
          </a:r>
        </a:p>
      </xdr:txBody>
    </xdr:sp>
    <xdr:clientData/>
  </xdr:twoCellAnchor>
  <xdr:twoCellAnchor>
    <xdr:from>
      <xdr:col>9</xdr:col>
      <xdr:colOff>436244</xdr:colOff>
      <xdr:row>23</xdr:row>
      <xdr:rowOff>19051</xdr:rowOff>
    </xdr:from>
    <xdr:to>
      <xdr:col>12</xdr:col>
      <xdr:colOff>30208</xdr:colOff>
      <xdr:row>25</xdr:row>
      <xdr:rowOff>122463</xdr:rowOff>
    </xdr:to>
    <xdr:sp macro="" textlink="">
      <xdr:nvSpPr>
        <xdr:cNvPr id="30" name="TextBox 29">
          <a:hlinkClick xmlns:r="http://schemas.openxmlformats.org/officeDocument/2006/relationships" r:id="rId6"/>
          <a:extLst>
            <a:ext uri="{FF2B5EF4-FFF2-40B4-BE49-F238E27FC236}">
              <a16:creationId xmlns:a16="http://schemas.microsoft.com/office/drawing/2014/main" id="{A6E10320-3FDD-40CA-B7F2-5F25EBF94C5F}"/>
            </a:ext>
          </a:extLst>
        </xdr:cNvPr>
        <xdr:cNvSpPr txBox="1"/>
      </xdr:nvSpPr>
      <xdr:spPr>
        <a:xfrm>
          <a:off x="5947137" y="4441372"/>
          <a:ext cx="1430928" cy="443591"/>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Hiring and</a:t>
          </a:r>
        </a:p>
        <a:p>
          <a:pPr marL="0" indent="0" algn="l"/>
          <a:r>
            <a:rPr lang="en-ZA" sz="1100" b="1" kern="1200" baseline="0">
              <a:solidFill>
                <a:schemeClr val="lt1"/>
              </a:solidFill>
              <a:latin typeface="+mn-lt"/>
              <a:ea typeface="+mn-ea"/>
              <a:cs typeface="+mn-cs"/>
            </a:rPr>
            <a:t>turnover	</a:t>
          </a:r>
          <a:r>
            <a:rPr lang="en-ZA" sz="1100" b="1" kern="1200">
              <a:solidFill>
                <a:schemeClr val="lt1"/>
              </a:solidFill>
              <a:latin typeface="+mn-lt"/>
              <a:ea typeface="+mn-ea"/>
              <a:cs typeface="+mn-cs"/>
            </a:rPr>
            <a:t>       &gt;</a:t>
          </a:r>
        </a:p>
      </xdr:txBody>
    </xdr:sp>
    <xdr:clientData/>
  </xdr:twoCellAnchor>
  <xdr:twoCellAnchor>
    <xdr:from>
      <xdr:col>9</xdr:col>
      <xdr:colOff>435427</xdr:colOff>
      <xdr:row>26</xdr:row>
      <xdr:rowOff>22452</xdr:rowOff>
    </xdr:from>
    <xdr:to>
      <xdr:col>12</xdr:col>
      <xdr:colOff>27214</xdr:colOff>
      <xdr:row>27</xdr:row>
      <xdr:rowOff>113483</xdr:rowOff>
    </xdr:to>
    <xdr:sp macro="" textlink="">
      <xdr:nvSpPr>
        <xdr:cNvPr id="31" name="TextBox 30">
          <a:hlinkClick xmlns:r="http://schemas.openxmlformats.org/officeDocument/2006/relationships" r:id="rId7"/>
          <a:extLst>
            <a:ext uri="{FF2B5EF4-FFF2-40B4-BE49-F238E27FC236}">
              <a16:creationId xmlns:a16="http://schemas.microsoft.com/office/drawing/2014/main" id="{0DF4DD3D-99E1-4450-8499-C21977EAE7BB}"/>
            </a:ext>
          </a:extLst>
        </xdr:cNvPr>
        <xdr:cNvSpPr txBox="1"/>
      </xdr:nvSpPr>
      <xdr:spPr>
        <a:xfrm>
          <a:off x="5946320" y="4955041"/>
          <a:ext cx="1428751" cy="261121"/>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Training                     &gt;</a:t>
          </a:r>
        </a:p>
      </xdr:txBody>
    </xdr:sp>
    <xdr:clientData/>
  </xdr:twoCellAnchor>
  <xdr:twoCellAnchor>
    <xdr:from>
      <xdr:col>9</xdr:col>
      <xdr:colOff>427808</xdr:colOff>
      <xdr:row>30</xdr:row>
      <xdr:rowOff>69125</xdr:rowOff>
    </xdr:from>
    <xdr:to>
      <xdr:col>12</xdr:col>
      <xdr:colOff>98245</xdr:colOff>
      <xdr:row>33</xdr:row>
      <xdr:rowOff>11973</xdr:rowOff>
    </xdr:to>
    <xdr:sp macro="" textlink="">
      <xdr:nvSpPr>
        <xdr:cNvPr id="34" name="TextBox 33">
          <a:hlinkClick xmlns:r="http://schemas.openxmlformats.org/officeDocument/2006/relationships" r:id="rId8"/>
          <a:extLst>
            <a:ext uri="{FF2B5EF4-FFF2-40B4-BE49-F238E27FC236}">
              <a16:creationId xmlns:a16="http://schemas.microsoft.com/office/drawing/2014/main" id="{3E5D461E-1D24-4E22-89A7-9CA12AAEF696}"/>
            </a:ext>
          </a:extLst>
        </xdr:cNvPr>
        <xdr:cNvSpPr txBox="1"/>
      </xdr:nvSpPr>
      <xdr:spPr>
        <a:xfrm>
          <a:off x="5938701" y="5682071"/>
          <a:ext cx="1507401" cy="453116"/>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Education skills </a:t>
          </a:r>
          <a:br>
            <a:rPr lang="en-ZA" sz="1100" b="1" kern="1200">
              <a:solidFill>
                <a:schemeClr val="lt1"/>
              </a:solidFill>
              <a:latin typeface="+mn-lt"/>
              <a:ea typeface="+mn-ea"/>
              <a:cs typeface="+mn-cs"/>
            </a:rPr>
          </a:br>
          <a:r>
            <a:rPr lang="en-ZA" sz="1100" b="1" kern="1200">
              <a:solidFill>
                <a:schemeClr val="lt1"/>
              </a:solidFill>
              <a:latin typeface="+mn-lt"/>
              <a:ea typeface="+mn-ea"/>
              <a:cs typeface="+mn-cs"/>
            </a:rPr>
            <a:t>and capacity              &gt;</a:t>
          </a:r>
        </a:p>
      </xdr:txBody>
    </xdr:sp>
    <xdr:clientData/>
  </xdr:twoCellAnchor>
  <xdr:twoCellAnchor>
    <xdr:from>
      <xdr:col>9</xdr:col>
      <xdr:colOff>441143</xdr:colOff>
      <xdr:row>27</xdr:row>
      <xdr:rowOff>110627</xdr:rowOff>
    </xdr:from>
    <xdr:to>
      <xdr:col>12</xdr:col>
      <xdr:colOff>28304</xdr:colOff>
      <xdr:row>30</xdr:row>
      <xdr:rowOff>68036</xdr:rowOff>
    </xdr:to>
    <xdr:sp macro="" textlink="">
      <xdr:nvSpPr>
        <xdr:cNvPr id="33" name="TextBox 32">
          <a:hlinkClick xmlns:r="http://schemas.openxmlformats.org/officeDocument/2006/relationships" r:id="rId9"/>
          <a:extLst>
            <a:ext uri="{FF2B5EF4-FFF2-40B4-BE49-F238E27FC236}">
              <a16:creationId xmlns:a16="http://schemas.microsoft.com/office/drawing/2014/main" id="{69A7F815-9AD8-4E7F-9E32-26B99F6FC726}"/>
            </a:ext>
          </a:extLst>
        </xdr:cNvPr>
        <xdr:cNvSpPr txBox="1"/>
      </xdr:nvSpPr>
      <xdr:spPr>
        <a:xfrm>
          <a:off x="5952036" y="5213306"/>
          <a:ext cx="1424125" cy="467676"/>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Employee</a:t>
          </a:r>
          <a:r>
            <a:rPr lang="en-ZA" sz="1100" b="1" kern="1200" baseline="0">
              <a:solidFill>
                <a:schemeClr val="lt1"/>
              </a:solidFill>
              <a:latin typeface="+mn-lt"/>
              <a:ea typeface="+mn-ea"/>
              <a:cs typeface="+mn-cs"/>
            </a:rPr>
            <a:t> support</a:t>
          </a:r>
        </a:p>
        <a:p>
          <a:pPr marL="0" indent="0" algn="l"/>
          <a:r>
            <a:rPr lang="en-ZA" sz="1100" b="1" kern="1200" baseline="0">
              <a:solidFill>
                <a:schemeClr val="lt1"/>
              </a:solidFill>
              <a:latin typeface="+mn-lt"/>
              <a:ea typeface="+mn-ea"/>
              <a:cs typeface="+mn-cs"/>
            </a:rPr>
            <a:t>programmes     </a:t>
          </a:r>
          <a:r>
            <a:rPr lang="en-ZA" sz="1100" b="1" kern="1200">
              <a:solidFill>
                <a:schemeClr val="lt1"/>
              </a:solidFill>
              <a:latin typeface="+mn-lt"/>
              <a:ea typeface="+mn-ea"/>
              <a:cs typeface="+mn-cs"/>
            </a:rPr>
            <a:t>        &gt;</a:t>
          </a:r>
        </a:p>
      </xdr:txBody>
    </xdr:sp>
    <xdr:clientData/>
  </xdr:twoCellAnchor>
  <xdr:twoCellAnchor>
    <xdr:from>
      <xdr:col>12</xdr:col>
      <xdr:colOff>251459</xdr:colOff>
      <xdr:row>8</xdr:row>
      <xdr:rowOff>27623</xdr:rowOff>
    </xdr:from>
    <xdr:to>
      <xdr:col>15</xdr:col>
      <xdr:colOff>398145</xdr:colOff>
      <xdr:row>11</xdr:row>
      <xdr:rowOff>26670</xdr:rowOff>
    </xdr:to>
    <xdr:sp macro="" textlink="">
      <xdr:nvSpPr>
        <xdr:cNvPr id="41" name="TextBox 40">
          <a:hlinkClick xmlns:r="http://schemas.openxmlformats.org/officeDocument/2006/relationships" r:id="rId10"/>
          <a:extLst>
            <a:ext uri="{FF2B5EF4-FFF2-40B4-BE49-F238E27FC236}">
              <a16:creationId xmlns:a16="http://schemas.microsoft.com/office/drawing/2014/main" id="{8B1DF166-BE81-454D-9436-17B87DDE591C}"/>
            </a:ext>
          </a:extLst>
        </xdr:cNvPr>
        <xdr:cNvSpPr txBox="1"/>
      </xdr:nvSpPr>
      <xdr:spPr>
        <a:xfrm>
          <a:off x="7566659" y="1913573"/>
          <a:ext cx="1975486" cy="51339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Host community</a:t>
          </a:r>
        </a:p>
        <a:p>
          <a:pPr marL="0" indent="0" algn="l"/>
          <a:r>
            <a:rPr lang="en-ZA" sz="1100" b="1" kern="1200">
              <a:solidFill>
                <a:schemeClr val="lt1"/>
              </a:solidFill>
              <a:latin typeface="+mn-lt"/>
              <a:ea typeface="+mn-ea"/>
              <a:cs typeface="+mn-cs"/>
            </a:rPr>
            <a:t>value creation	           &gt;</a:t>
          </a:r>
        </a:p>
      </xdr:txBody>
    </xdr:sp>
    <xdr:clientData/>
  </xdr:twoCellAnchor>
  <xdr:twoCellAnchor>
    <xdr:from>
      <xdr:col>12</xdr:col>
      <xdr:colOff>251459</xdr:colOff>
      <xdr:row>10</xdr:row>
      <xdr:rowOff>133351</xdr:rowOff>
    </xdr:from>
    <xdr:to>
      <xdr:col>15</xdr:col>
      <xdr:colOff>401955</xdr:colOff>
      <xdr:row>13</xdr:row>
      <xdr:rowOff>104775</xdr:rowOff>
    </xdr:to>
    <xdr:sp macro="" textlink="">
      <xdr:nvSpPr>
        <xdr:cNvPr id="42" name="TextBox 41">
          <a:hlinkClick xmlns:r="http://schemas.openxmlformats.org/officeDocument/2006/relationships" r:id="rId11"/>
          <a:extLst>
            <a:ext uri="{FF2B5EF4-FFF2-40B4-BE49-F238E27FC236}">
              <a16:creationId xmlns:a16="http://schemas.microsoft.com/office/drawing/2014/main" id="{DC3BD769-1798-44FA-B0B5-8E0E17B704F8}"/>
            </a:ext>
          </a:extLst>
        </xdr:cNvPr>
        <xdr:cNvSpPr txBox="1"/>
      </xdr:nvSpPr>
      <xdr:spPr>
        <a:xfrm>
          <a:off x="7566659" y="2362201"/>
          <a:ext cx="1979296" cy="48577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Host community</a:t>
          </a:r>
        </a:p>
        <a:p>
          <a:pPr marL="0" indent="0" algn="l"/>
          <a:r>
            <a:rPr lang="en-ZA" sz="1100" b="1" kern="1200" baseline="0">
              <a:solidFill>
                <a:schemeClr val="lt1"/>
              </a:solidFill>
              <a:latin typeface="+mn-lt"/>
              <a:ea typeface="+mn-ea"/>
              <a:cs typeface="+mn-cs"/>
            </a:rPr>
            <a:t>employment       </a:t>
          </a:r>
          <a:r>
            <a:rPr lang="en-ZA" sz="1100" b="1" kern="1200">
              <a:solidFill>
                <a:schemeClr val="lt1"/>
              </a:solidFill>
              <a:latin typeface="+mn-lt"/>
              <a:ea typeface="+mn-ea"/>
              <a:cs typeface="+mn-cs"/>
            </a:rPr>
            <a:t>         &gt;</a:t>
          </a:r>
        </a:p>
      </xdr:txBody>
    </xdr:sp>
    <xdr:clientData/>
  </xdr:twoCellAnchor>
  <xdr:twoCellAnchor>
    <xdr:from>
      <xdr:col>12</xdr:col>
      <xdr:colOff>251459</xdr:colOff>
      <xdr:row>13</xdr:row>
      <xdr:rowOff>27623</xdr:rowOff>
    </xdr:from>
    <xdr:to>
      <xdr:col>15</xdr:col>
      <xdr:colOff>401955</xdr:colOff>
      <xdr:row>16</xdr:row>
      <xdr:rowOff>26670</xdr:rowOff>
    </xdr:to>
    <xdr:sp macro="" textlink="">
      <xdr:nvSpPr>
        <xdr:cNvPr id="43" name="TextBox 42">
          <a:hlinkClick xmlns:r="http://schemas.openxmlformats.org/officeDocument/2006/relationships" r:id="rId12"/>
          <a:extLst>
            <a:ext uri="{FF2B5EF4-FFF2-40B4-BE49-F238E27FC236}">
              <a16:creationId xmlns:a16="http://schemas.microsoft.com/office/drawing/2014/main" id="{4D2B159B-E954-4EA5-B349-EABDC8F4B2D6}"/>
            </a:ext>
          </a:extLst>
        </xdr:cNvPr>
        <xdr:cNvSpPr txBox="1"/>
      </xdr:nvSpPr>
      <xdr:spPr>
        <a:xfrm>
          <a:off x="7566659" y="2770823"/>
          <a:ext cx="1979296" cy="51339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Host community</a:t>
          </a:r>
        </a:p>
        <a:p>
          <a:pPr marL="0" indent="0" algn="l"/>
          <a:r>
            <a:rPr lang="en-ZA" sz="1100" b="1" kern="1200">
              <a:solidFill>
                <a:schemeClr val="lt1"/>
              </a:solidFill>
              <a:latin typeface="+mn-lt"/>
              <a:ea typeface="+mn-ea"/>
              <a:cs typeface="+mn-cs"/>
            </a:rPr>
            <a:t>procurement               &gt;</a:t>
          </a:r>
        </a:p>
      </xdr:txBody>
    </xdr:sp>
    <xdr:clientData/>
  </xdr:twoCellAnchor>
  <xdr:twoCellAnchor>
    <xdr:from>
      <xdr:col>12</xdr:col>
      <xdr:colOff>268604</xdr:colOff>
      <xdr:row>16</xdr:row>
      <xdr:rowOff>15242</xdr:rowOff>
    </xdr:from>
    <xdr:to>
      <xdr:col>15</xdr:col>
      <xdr:colOff>419100</xdr:colOff>
      <xdr:row>18</xdr:row>
      <xdr:rowOff>0</xdr:rowOff>
    </xdr:to>
    <xdr:sp macro="" textlink="">
      <xdr:nvSpPr>
        <xdr:cNvPr id="44" name="TextBox 43">
          <a:hlinkClick xmlns:r="http://schemas.openxmlformats.org/officeDocument/2006/relationships" r:id="rId13"/>
          <a:extLst>
            <a:ext uri="{FF2B5EF4-FFF2-40B4-BE49-F238E27FC236}">
              <a16:creationId xmlns:a16="http://schemas.microsoft.com/office/drawing/2014/main" id="{CD6F103D-111E-472D-89D5-4D2863543EEA}"/>
            </a:ext>
          </a:extLst>
        </xdr:cNvPr>
        <xdr:cNvSpPr txBox="1"/>
      </xdr:nvSpPr>
      <xdr:spPr>
        <a:xfrm>
          <a:off x="7616461" y="3246938"/>
          <a:ext cx="1987460" cy="32493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Supply chain	          &gt;</a:t>
          </a:r>
        </a:p>
      </xdr:txBody>
    </xdr:sp>
    <xdr:clientData/>
  </xdr:twoCellAnchor>
  <xdr:twoCellAnchor>
    <xdr:from>
      <xdr:col>12</xdr:col>
      <xdr:colOff>247649</xdr:colOff>
      <xdr:row>18</xdr:row>
      <xdr:rowOff>20003</xdr:rowOff>
    </xdr:from>
    <xdr:to>
      <xdr:col>15</xdr:col>
      <xdr:colOff>401955</xdr:colOff>
      <xdr:row>20</xdr:row>
      <xdr:rowOff>122464</xdr:rowOff>
    </xdr:to>
    <xdr:sp macro="" textlink="">
      <xdr:nvSpPr>
        <xdr:cNvPr id="45" name="TextBox 44">
          <a:hlinkClick xmlns:r="http://schemas.openxmlformats.org/officeDocument/2006/relationships" r:id="rId14"/>
          <a:extLst>
            <a:ext uri="{FF2B5EF4-FFF2-40B4-BE49-F238E27FC236}">
              <a16:creationId xmlns:a16="http://schemas.microsoft.com/office/drawing/2014/main" id="{31246DD1-E189-4E9D-97B9-4755F439077E}"/>
            </a:ext>
          </a:extLst>
        </xdr:cNvPr>
        <xdr:cNvSpPr txBox="1"/>
      </xdr:nvSpPr>
      <xdr:spPr>
        <a:xfrm>
          <a:off x="7595506" y="3591878"/>
          <a:ext cx="1991270" cy="44264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Socioeconomic</a:t>
          </a:r>
        </a:p>
        <a:p>
          <a:pPr marL="0" indent="0" algn="l"/>
          <a:r>
            <a:rPr lang="en-ZA" sz="1100" b="1" kern="1200">
              <a:solidFill>
                <a:schemeClr val="lt1"/>
              </a:solidFill>
              <a:latin typeface="+mn-lt"/>
              <a:ea typeface="+mn-ea"/>
              <a:cs typeface="+mn-cs"/>
            </a:rPr>
            <a:t>development	         </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&gt;</a:t>
          </a:r>
        </a:p>
      </xdr:txBody>
    </xdr:sp>
    <xdr:clientData/>
  </xdr:twoCellAnchor>
  <xdr:twoCellAnchor>
    <xdr:from>
      <xdr:col>12</xdr:col>
      <xdr:colOff>251459</xdr:colOff>
      <xdr:row>20</xdr:row>
      <xdr:rowOff>100966</xdr:rowOff>
    </xdr:from>
    <xdr:to>
      <xdr:col>15</xdr:col>
      <xdr:colOff>401955</xdr:colOff>
      <xdr:row>25</xdr:row>
      <xdr:rowOff>47625</xdr:rowOff>
    </xdr:to>
    <xdr:sp macro="" textlink="">
      <xdr:nvSpPr>
        <xdr:cNvPr id="46" name="TextBox 45">
          <a:hlinkClick xmlns:r="http://schemas.openxmlformats.org/officeDocument/2006/relationships" r:id="rId15"/>
          <a:extLst>
            <a:ext uri="{FF2B5EF4-FFF2-40B4-BE49-F238E27FC236}">
              <a16:creationId xmlns:a16="http://schemas.microsoft.com/office/drawing/2014/main" id="{B993650D-4B49-4584-A82A-0A908FCAE433}"/>
            </a:ext>
          </a:extLst>
        </xdr:cNvPr>
        <xdr:cNvSpPr txBox="1"/>
      </xdr:nvSpPr>
      <xdr:spPr>
        <a:xfrm>
          <a:off x="7599316" y="4013020"/>
          <a:ext cx="1987460" cy="797105"/>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r>
            <a:rPr lang="en-US" sz="1100" b="1">
              <a:solidFill>
                <a:schemeClr val="lt1"/>
              </a:solidFill>
              <a:effectLst/>
              <a:latin typeface="+mn-lt"/>
              <a:ea typeface="+mn-ea"/>
              <a:cs typeface="+mn-cs"/>
            </a:rPr>
            <a:t>Community </a:t>
          </a:r>
        </a:p>
        <a:p>
          <a:r>
            <a:rPr lang="en-US" sz="1100" b="1">
              <a:solidFill>
                <a:schemeClr val="lt1"/>
              </a:solidFill>
              <a:effectLst/>
              <a:latin typeface="+mn-lt"/>
              <a:ea typeface="+mn-ea"/>
              <a:cs typeface="+mn-cs"/>
            </a:rPr>
            <a:t>grievances/social</a:t>
          </a:r>
          <a:r>
            <a:rPr lang="en-US" sz="1100" b="1" baseline="0">
              <a:solidFill>
                <a:schemeClr val="lt1"/>
              </a:solidFill>
              <a:effectLst/>
              <a:latin typeface="+mn-lt"/>
              <a:ea typeface="+mn-ea"/>
              <a:cs typeface="+mn-cs"/>
            </a:rPr>
            <a:t> </a:t>
          </a:r>
        </a:p>
        <a:p>
          <a:r>
            <a:rPr lang="en-US" sz="1100" b="1" baseline="0">
              <a:solidFill>
                <a:schemeClr val="lt1"/>
              </a:solidFill>
              <a:effectLst/>
              <a:latin typeface="+mn-lt"/>
              <a:ea typeface="+mn-ea"/>
              <a:cs typeface="+mn-cs"/>
            </a:rPr>
            <a:t>incidents/</a:t>
          </a:r>
        </a:p>
        <a:p>
          <a:r>
            <a:rPr lang="en-US" sz="1100" b="1" baseline="0">
              <a:solidFill>
                <a:schemeClr val="lt1"/>
              </a:solidFill>
              <a:effectLst/>
              <a:latin typeface="+mn-lt"/>
              <a:ea typeface="+mn-ea"/>
              <a:cs typeface="+mn-cs"/>
            </a:rPr>
            <a:t>illegal mining	           </a:t>
          </a:r>
          <a:r>
            <a:rPr lang="en-ZA" sz="1100" b="1" kern="1200">
              <a:solidFill>
                <a:schemeClr val="lt1"/>
              </a:solidFill>
              <a:latin typeface="+mn-lt"/>
              <a:ea typeface="+mn-ea"/>
              <a:cs typeface="+mn-cs"/>
            </a:rPr>
            <a:t>&gt;</a:t>
          </a:r>
        </a:p>
      </xdr:txBody>
    </xdr:sp>
    <xdr:clientData/>
  </xdr:twoCellAnchor>
  <xdr:twoCellAnchor>
    <xdr:from>
      <xdr:col>9</xdr:col>
      <xdr:colOff>436244</xdr:colOff>
      <xdr:row>21</xdr:row>
      <xdr:rowOff>59055</xdr:rowOff>
    </xdr:from>
    <xdr:to>
      <xdr:col>12</xdr:col>
      <xdr:colOff>47625</xdr:colOff>
      <xdr:row>22</xdr:row>
      <xdr:rowOff>161925</xdr:rowOff>
    </xdr:to>
    <xdr:sp macro="" textlink="">
      <xdr:nvSpPr>
        <xdr:cNvPr id="47" name="TextBox 46">
          <a:hlinkClick xmlns:r="http://schemas.openxmlformats.org/officeDocument/2006/relationships" r:id="rId16"/>
          <a:extLst>
            <a:ext uri="{FF2B5EF4-FFF2-40B4-BE49-F238E27FC236}">
              <a16:creationId xmlns:a16="http://schemas.microsoft.com/office/drawing/2014/main" id="{BD23BB8B-5718-4B0C-8786-A8090826489E}"/>
            </a:ext>
          </a:extLst>
        </xdr:cNvPr>
        <xdr:cNvSpPr txBox="1"/>
      </xdr:nvSpPr>
      <xdr:spPr>
        <a:xfrm>
          <a:off x="5947137" y="4141198"/>
          <a:ext cx="1448345" cy="27295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Remuneration</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&gt;	</a:t>
          </a:r>
        </a:p>
      </xdr:txBody>
    </xdr:sp>
    <xdr:clientData/>
  </xdr:twoCellAnchor>
  <xdr:twoCellAnchor>
    <xdr:from>
      <xdr:col>12</xdr:col>
      <xdr:colOff>209549</xdr:colOff>
      <xdr:row>28</xdr:row>
      <xdr:rowOff>31433</xdr:rowOff>
    </xdr:from>
    <xdr:to>
      <xdr:col>15</xdr:col>
      <xdr:colOff>354330</xdr:colOff>
      <xdr:row>30</xdr:row>
      <xdr:rowOff>169545</xdr:rowOff>
    </xdr:to>
    <xdr:sp macro="" textlink="">
      <xdr:nvSpPr>
        <xdr:cNvPr id="48" name="TextBox 47">
          <a:hlinkClick xmlns:r="http://schemas.openxmlformats.org/officeDocument/2006/relationships" r:id="rId17"/>
          <a:extLst>
            <a:ext uri="{FF2B5EF4-FFF2-40B4-BE49-F238E27FC236}">
              <a16:creationId xmlns:a16="http://schemas.microsoft.com/office/drawing/2014/main" id="{8206434F-60AD-4AA1-91E3-478F4647761C}"/>
            </a:ext>
          </a:extLst>
        </xdr:cNvPr>
        <xdr:cNvSpPr txBox="1"/>
      </xdr:nvSpPr>
      <xdr:spPr>
        <a:xfrm>
          <a:off x="7524749" y="5346383"/>
          <a:ext cx="1973581" cy="481012"/>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Indigenous people's</a:t>
          </a:r>
        </a:p>
        <a:p>
          <a:pPr marL="0" indent="0" algn="l"/>
          <a:r>
            <a:rPr lang="en-ZA" sz="1100" b="1" kern="1200">
              <a:solidFill>
                <a:schemeClr val="lt1"/>
              </a:solidFill>
              <a:latin typeface="+mn-lt"/>
              <a:ea typeface="+mn-ea"/>
              <a:cs typeface="+mn-cs"/>
            </a:rPr>
            <a:t>agreement	            &gt;</a:t>
          </a:r>
        </a:p>
      </xdr:txBody>
    </xdr:sp>
    <xdr:clientData/>
  </xdr:twoCellAnchor>
  <xdr:twoCellAnchor>
    <xdr:from>
      <xdr:col>12</xdr:col>
      <xdr:colOff>232409</xdr:colOff>
      <xdr:row>25</xdr:row>
      <xdr:rowOff>75248</xdr:rowOff>
    </xdr:from>
    <xdr:to>
      <xdr:col>15</xdr:col>
      <xdr:colOff>379095</xdr:colOff>
      <xdr:row>28</xdr:row>
      <xdr:rowOff>30480</xdr:rowOff>
    </xdr:to>
    <xdr:sp macro="" textlink="">
      <xdr:nvSpPr>
        <xdr:cNvPr id="49" name="TextBox 48">
          <a:hlinkClick xmlns:r="http://schemas.openxmlformats.org/officeDocument/2006/relationships" r:id="rId18"/>
          <a:extLst>
            <a:ext uri="{FF2B5EF4-FFF2-40B4-BE49-F238E27FC236}">
              <a16:creationId xmlns:a16="http://schemas.microsoft.com/office/drawing/2014/main" id="{F3D7108F-D99E-45BC-B2C8-1038A347F73F}"/>
            </a:ext>
          </a:extLst>
        </xdr:cNvPr>
        <xdr:cNvSpPr txBox="1"/>
      </xdr:nvSpPr>
      <xdr:spPr>
        <a:xfrm>
          <a:off x="7547609" y="4875848"/>
          <a:ext cx="1975486" cy="469582"/>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Stakeholder</a:t>
          </a:r>
        </a:p>
        <a:p>
          <a:pPr marL="0" indent="0" algn="l"/>
          <a:r>
            <a:rPr lang="en-ZA" sz="1100" b="1" kern="1200">
              <a:solidFill>
                <a:schemeClr val="lt1"/>
              </a:solidFill>
              <a:latin typeface="+mn-lt"/>
              <a:ea typeface="+mn-ea"/>
              <a:cs typeface="+mn-cs"/>
            </a:rPr>
            <a:t>engagement	           &gt;</a:t>
          </a:r>
        </a:p>
      </xdr:txBody>
    </xdr:sp>
    <xdr:clientData/>
  </xdr:twoCellAnchor>
  <xdr:twoCellAnchor editAs="oneCell">
    <xdr:from>
      <xdr:col>2</xdr:col>
      <xdr:colOff>76200</xdr:colOff>
      <xdr:row>10</xdr:row>
      <xdr:rowOff>95250</xdr:rowOff>
    </xdr:from>
    <xdr:to>
      <xdr:col>8</xdr:col>
      <xdr:colOff>243840</xdr:colOff>
      <xdr:row>25</xdr:row>
      <xdr:rowOff>72390</xdr:rowOff>
    </xdr:to>
    <xdr:pic>
      <xdr:nvPicPr>
        <xdr:cNvPr id="53" name="Picture 24">
          <a:extLst>
            <a:ext uri="{FF2B5EF4-FFF2-40B4-BE49-F238E27FC236}">
              <a16:creationId xmlns:a16="http://schemas.microsoft.com/office/drawing/2014/main" id="{EA9C296E-A398-DCEA-DACF-5D998E419D4D}"/>
            </a:ext>
            <a:ext uri="{147F2762-F138-4A5C-976F-8EAC2B608ADB}">
              <a16:predDERef xmlns:a16="http://schemas.microsoft.com/office/drawing/2014/main" pred="{F3D7108F-D99E-45BC-B2C8-1038A347F73F}"/>
            </a:ext>
          </a:extLst>
        </xdr:cNvPr>
        <xdr:cNvPicPr>
          <a:picLocks noChangeAspect="1"/>
        </xdr:cNvPicPr>
      </xdr:nvPicPr>
      <xdr:blipFill>
        <a:blip xmlns:r="http://schemas.openxmlformats.org/officeDocument/2006/relationships" r:embed="rId19"/>
        <a:stretch>
          <a:fillRect/>
        </a:stretch>
      </xdr:blipFill>
      <xdr:spPr>
        <a:xfrm>
          <a:off x="1257300" y="2209800"/>
          <a:ext cx="3829050" cy="2552700"/>
        </a:xfrm>
        <a:prstGeom prst="rect">
          <a:avLst/>
        </a:prstGeom>
      </xdr:spPr>
    </xdr:pic>
    <xdr:clientData/>
  </xdr:twoCellAnchor>
  <xdr:twoCellAnchor>
    <xdr:from>
      <xdr:col>9</xdr:col>
      <xdr:colOff>436244</xdr:colOff>
      <xdr:row>14</xdr:row>
      <xdr:rowOff>117157</xdr:rowOff>
    </xdr:from>
    <xdr:to>
      <xdr:col>12</xdr:col>
      <xdr:colOff>158387</xdr:colOff>
      <xdr:row>16</xdr:row>
      <xdr:rowOff>54428</xdr:rowOff>
    </xdr:to>
    <xdr:sp macro="" textlink="">
      <xdr:nvSpPr>
        <xdr:cNvPr id="62" name="TextBox 61">
          <a:hlinkClick xmlns:r="http://schemas.openxmlformats.org/officeDocument/2006/relationships" r:id="rId20"/>
          <a:extLst>
            <a:ext uri="{FF2B5EF4-FFF2-40B4-BE49-F238E27FC236}">
              <a16:creationId xmlns:a16="http://schemas.microsoft.com/office/drawing/2014/main" id="{39A910DD-1A73-49DD-8D08-5A48B04F543E}"/>
            </a:ext>
          </a:extLst>
        </xdr:cNvPr>
        <xdr:cNvSpPr txBox="1"/>
      </xdr:nvSpPr>
      <xdr:spPr>
        <a:xfrm>
          <a:off x="5947137" y="3008675"/>
          <a:ext cx="1559107" cy="27744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Health                         &gt;</a:t>
          </a:r>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3</xdr:col>
      <xdr:colOff>21907</xdr:colOff>
      <xdr:row>5</xdr:row>
      <xdr:rowOff>143827</xdr:rowOff>
    </xdr:from>
    <xdr:to>
      <xdr:col>5</xdr:col>
      <xdr:colOff>441007</xdr:colOff>
      <xdr:row>18</xdr:row>
      <xdr:rowOff>192405</xdr:rowOff>
    </xdr:to>
    <xdr:graphicFrame macro="">
      <xdr:nvGraphicFramePr>
        <xdr:cNvPr id="5" name="Chart 1">
          <a:extLst>
            <a:ext uri="{FF2B5EF4-FFF2-40B4-BE49-F238E27FC236}">
              <a16:creationId xmlns:a16="http://schemas.microsoft.com/office/drawing/2014/main" id="{42EEE221-CD9E-E95B-0B54-F2237159F37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589597</xdr:colOff>
      <xdr:row>5</xdr:row>
      <xdr:rowOff>140016</xdr:rowOff>
    </xdr:from>
    <xdr:to>
      <xdr:col>10</xdr:col>
      <xdr:colOff>9525</xdr:colOff>
      <xdr:row>18</xdr:row>
      <xdr:rowOff>201929</xdr:rowOff>
    </xdr:to>
    <xdr:graphicFrame macro="">
      <xdr:nvGraphicFramePr>
        <xdr:cNvPr id="3" name="Chart 2">
          <a:extLst>
            <a:ext uri="{FF2B5EF4-FFF2-40B4-BE49-F238E27FC236}">
              <a16:creationId xmlns:a16="http://schemas.microsoft.com/office/drawing/2014/main" id="{1570D492-7EEE-0B58-F9CD-974009B146A3}"/>
            </a:ext>
            <a:ext uri="{147F2762-F138-4A5C-976F-8EAC2B608ADB}">
              <a16:predDERef xmlns:a16="http://schemas.microsoft.com/office/drawing/2014/main" pred="{42EEE221-CD9E-E95B-0B54-F2237159F37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0</xdr:colOff>
      <xdr:row>1</xdr:row>
      <xdr:rowOff>0</xdr:rowOff>
    </xdr:from>
    <xdr:to>
      <xdr:col>4</xdr:col>
      <xdr:colOff>183319</xdr:colOff>
      <xdr:row>3</xdr:row>
      <xdr:rowOff>8890</xdr:rowOff>
    </xdr:to>
    <xdr:grpSp>
      <xdr:nvGrpSpPr>
        <xdr:cNvPr id="2" name="Group 1">
          <a:extLst>
            <a:ext uri="{FF2B5EF4-FFF2-40B4-BE49-F238E27FC236}">
              <a16:creationId xmlns:a16="http://schemas.microsoft.com/office/drawing/2014/main" id="{0CFA1084-07B4-424E-85BB-BD8AE5159EB9}"/>
            </a:ext>
          </a:extLst>
        </xdr:cNvPr>
        <xdr:cNvGrpSpPr/>
      </xdr:nvGrpSpPr>
      <xdr:grpSpPr>
        <a:xfrm>
          <a:off x="857250" y="164523"/>
          <a:ext cx="4937160" cy="337935"/>
          <a:chOff x="889000" y="174625"/>
          <a:chExt cx="5086789" cy="349885"/>
        </a:xfrm>
      </xdr:grpSpPr>
      <xdr:grpSp>
        <xdr:nvGrpSpPr>
          <xdr:cNvPr id="4" name="Group 3">
            <a:hlinkClick xmlns:r="http://schemas.openxmlformats.org/officeDocument/2006/relationships" r:id="rId3"/>
            <a:extLst>
              <a:ext uri="{FF2B5EF4-FFF2-40B4-BE49-F238E27FC236}">
                <a16:creationId xmlns:a16="http://schemas.microsoft.com/office/drawing/2014/main" id="{4FEC9340-83FE-3E82-F3E9-5C488845113E}"/>
              </a:ext>
            </a:extLst>
          </xdr:cNvPr>
          <xdr:cNvGrpSpPr/>
        </xdr:nvGrpSpPr>
        <xdr:grpSpPr>
          <a:xfrm>
            <a:off x="943357" y="184941"/>
            <a:ext cx="286436" cy="279068"/>
            <a:chOff x="795232" y="4916382"/>
            <a:chExt cx="433668" cy="440266"/>
          </a:xfrm>
        </xdr:grpSpPr>
        <xdr:pic>
          <xdr:nvPicPr>
            <xdr:cNvPr id="12" name="Graphic 11" descr="Home outline">
              <a:extLst>
                <a:ext uri="{FF2B5EF4-FFF2-40B4-BE49-F238E27FC236}">
                  <a16:creationId xmlns:a16="http://schemas.microsoft.com/office/drawing/2014/main" id="{C4B748A5-4748-4A64-313D-CBA1624415F2}"/>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807042" y="4916382"/>
              <a:ext cx="418302" cy="401762"/>
            </a:xfrm>
            <a:prstGeom prst="rect">
              <a:avLst/>
            </a:prstGeom>
          </xdr:spPr>
        </xdr:pic>
        <xdr:sp macro="" textlink="">
          <xdr:nvSpPr>
            <xdr:cNvPr id="13" name="Oval 12">
              <a:extLst>
                <a:ext uri="{FF2B5EF4-FFF2-40B4-BE49-F238E27FC236}">
                  <a16:creationId xmlns:a16="http://schemas.microsoft.com/office/drawing/2014/main" id="{4494169A-9EF3-963A-4B96-E4F562A67B78}"/>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6" name="Flowchart: Terminator 5">
            <a:hlinkClick xmlns:r="http://schemas.openxmlformats.org/officeDocument/2006/relationships" r:id="rId6"/>
            <a:extLst>
              <a:ext uri="{FF2B5EF4-FFF2-40B4-BE49-F238E27FC236}">
                <a16:creationId xmlns:a16="http://schemas.microsoft.com/office/drawing/2014/main" id="{8DA19324-2D1A-E9D5-76F9-1DA0BDA28EE7}"/>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EEA07E5F-11A1-56D3-827E-4063D40E146B}"/>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8" name="Flowchart: Terminator 7">
            <a:hlinkClick xmlns:r="http://schemas.openxmlformats.org/officeDocument/2006/relationships" r:id="rId8"/>
            <a:extLst>
              <a:ext uri="{FF2B5EF4-FFF2-40B4-BE49-F238E27FC236}">
                <a16:creationId xmlns:a16="http://schemas.microsoft.com/office/drawing/2014/main" id="{FED9ECF2-78A4-28A2-1B2A-0717F28D0878}"/>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9" name="Flowchart: Terminator 8">
            <a:hlinkClick xmlns:r="http://schemas.openxmlformats.org/officeDocument/2006/relationships" r:id="rId9"/>
            <a:extLst>
              <a:ext uri="{FF2B5EF4-FFF2-40B4-BE49-F238E27FC236}">
                <a16:creationId xmlns:a16="http://schemas.microsoft.com/office/drawing/2014/main" id="{BBBC8484-83FD-7ABE-E5EC-DC1D33ECCFA2}"/>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0" name="Flowchart: Terminator 9">
            <a:hlinkClick xmlns:r="http://schemas.openxmlformats.org/officeDocument/2006/relationships" r:id="rId10"/>
            <a:extLst>
              <a:ext uri="{FF2B5EF4-FFF2-40B4-BE49-F238E27FC236}">
                <a16:creationId xmlns:a16="http://schemas.microsoft.com/office/drawing/2014/main" id="{271EAC18-12DC-6A06-C7EC-874B0D4D1AAF}"/>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1" name="Rectangle: Rounded Corners 10">
            <a:extLst>
              <a:ext uri="{FF2B5EF4-FFF2-40B4-BE49-F238E27FC236}">
                <a16:creationId xmlns:a16="http://schemas.microsoft.com/office/drawing/2014/main" id="{9FFC8A90-A84A-8B8B-481A-AB70D67E6759}"/>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9525</xdr:colOff>
      <xdr:row>4</xdr:row>
      <xdr:rowOff>0</xdr:rowOff>
    </xdr:from>
    <xdr:to>
      <xdr:col>2</xdr:col>
      <xdr:colOff>293457</xdr:colOff>
      <xdr:row>34</xdr:row>
      <xdr:rowOff>264794</xdr:rowOff>
    </xdr:to>
    <xdr:grpSp>
      <xdr:nvGrpSpPr>
        <xdr:cNvPr id="37" name="Group 36">
          <a:extLst>
            <a:ext uri="{FF2B5EF4-FFF2-40B4-BE49-F238E27FC236}">
              <a16:creationId xmlns:a16="http://schemas.microsoft.com/office/drawing/2014/main" id="{FA4F5AF2-72DA-447B-8507-DB90CD18B55B}"/>
            </a:ext>
          </a:extLst>
        </xdr:cNvPr>
        <xdr:cNvGrpSpPr/>
      </xdr:nvGrpSpPr>
      <xdr:grpSpPr>
        <a:xfrm>
          <a:off x="866775" y="658091"/>
          <a:ext cx="1141182" cy="7633680"/>
          <a:chOff x="12800976" y="1543050"/>
          <a:chExt cx="1194493" cy="7410449"/>
        </a:xfrm>
      </xdr:grpSpPr>
      <xdr:sp macro="" textlink="">
        <xdr:nvSpPr>
          <xdr:cNvPr id="38" name="TextBox 37">
            <a:hlinkClick xmlns:r="http://schemas.openxmlformats.org/officeDocument/2006/relationships" r:id="rId11"/>
            <a:extLst>
              <a:ext uri="{FF2B5EF4-FFF2-40B4-BE49-F238E27FC236}">
                <a16:creationId xmlns:a16="http://schemas.microsoft.com/office/drawing/2014/main" id="{EB9F091A-97D8-F59A-37C6-21D464313873}"/>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39" name="TextBox 38">
            <a:hlinkClick xmlns:r="http://schemas.openxmlformats.org/officeDocument/2006/relationships" r:id="rId12"/>
            <a:extLst>
              <a:ext uri="{FF2B5EF4-FFF2-40B4-BE49-F238E27FC236}">
                <a16:creationId xmlns:a16="http://schemas.microsoft.com/office/drawing/2014/main" id="{6B7EB59D-1B0A-6BAC-2763-7468A8E3BACF}"/>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Safety (operations)</a:t>
            </a:r>
          </a:p>
        </xdr:txBody>
      </xdr:sp>
      <xdr:sp macro="" textlink="">
        <xdr:nvSpPr>
          <xdr:cNvPr id="40" name="Rectangle: Rounded Corners 39">
            <a:extLst>
              <a:ext uri="{FF2B5EF4-FFF2-40B4-BE49-F238E27FC236}">
                <a16:creationId xmlns:a16="http://schemas.microsoft.com/office/drawing/2014/main" id="{4B5C72F5-193E-FED8-1BD8-D9E0916F0FBE}"/>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1" name="TextBox 57">
            <a:extLst>
              <a:ext uri="{FF2B5EF4-FFF2-40B4-BE49-F238E27FC236}">
                <a16:creationId xmlns:a16="http://schemas.microsoft.com/office/drawing/2014/main" id="{457DA2C7-F336-7B6A-44A8-383A1D0CCA47}"/>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2" name="TextBox 41">
            <a:extLst>
              <a:ext uri="{FF2B5EF4-FFF2-40B4-BE49-F238E27FC236}">
                <a16:creationId xmlns:a16="http://schemas.microsoft.com/office/drawing/2014/main" id="{14404D46-5422-92E0-58EE-E42F46135CC8}"/>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43" name="TextBox 42">
            <a:hlinkClick xmlns:r="http://schemas.openxmlformats.org/officeDocument/2006/relationships" r:id="rId13"/>
            <a:extLst>
              <a:ext uri="{FF2B5EF4-FFF2-40B4-BE49-F238E27FC236}">
                <a16:creationId xmlns:a16="http://schemas.microsoft.com/office/drawing/2014/main" id="{45CA3351-D579-57B8-BBBF-9FCF4E3F7EAA}"/>
              </a:ext>
            </a:extLst>
          </xdr:cNvPr>
          <xdr:cNvSpPr txBox="1"/>
        </xdr:nvSpPr>
        <xdr:spPr>
          <a:xfrm>
            <a:off x="12897185" y="2022983"/>
            <a:ext cx="1026000" cy="389820"/>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National value distribution</a:t>
            </a:r>
          </a:p>
        </xdr:txBody>
      </xdr:sp>
      <xdr:sp macro="" textlink="">
        <xdr:nvSpPr>
          <xdr:cNvPr id="44" name="TextBox 43">
            <a:hlinkClick xmlns:r="http://schemas.openxmlformats.org/officeDocument/2006/relationships" r:id="rId14"/>
            <a:extLst>
              <a:ext uri="{FF2B5EF4-FFF2-40B4-BE49-F238E27FC236}">
                <a16:creationId xmlns:a16="http://schemas.microsoft.com/office/drawing/2014/main" id="{C224F0BE-C633-7DFE-8F43-C1689F62B816}"/>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Safety (Group)</a:t>
            </a:r>
          </a:p>
        </xdr:txBody>
      </xdr:sp>
      <xdr:sp macro="" textlink="">
        <xdr:nvSpPr>
          <xdr:cNvPr id="45" name="TextBox 44">
            <a:hlinkClick xmlns:r="http://schemas.openxmlformats.org/officeDocument/2006/relationships" r:id="rId15"/>
            <a:extLst>
              <a:ext uri="{FF2B5EF4-FFF2-40B4-BE49-F238E27FC236}">
                <a16:creationId xmlns:a16="http://schemas.microsoft.com/office/drawing/2014/main" id="{85B73A41-6289-48C6-C851-18D088B90992}"/>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Health</a:t>
            </a:r>
          </a:p>
        </xdr:txBody>
      </xdr:sp>
      <xdr:sp macro="" textlink="">
        <xdr:nvSpPr>
          <xdr:cNvPr id="46" name="TextBox 45">
            <a:hlinkClick xmlns:r="http://schemas.openxmlformats.org/officeDocument/2006/relationships" r:id="rId16"/>
            <a:extLst>
              <a:ext uri="{FF2B5EF4-FFF2-40B4-BE49-F238E27FC236}">
                <a16:creationId xmlns:a16="http://schemas.microsoft.com/office/drawing/2014/main" id="{80B01B96-CCFC-0494-24F4-E4EDB7437463}"/>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Workforce</a:t>
            </a:r>
          </a:p>
        </xdr:txBody>
      </xdr:sp>
      <xdr:sp macro="" textlink="">
        <xdr:nvSpPr>
          <xdr:cNvPr id="47" name="TextBox 46">
            <a:hlinkClick xmlns:r="http://schemas.openxmlformats.org/officeDocument/2006/relationships" r:id="rId17"/>
            <a:extLst>
              <a:ext uri="{FF2B5EF4-FFF2-40B4-BE49-F238E27FC236}">
                <a16:creationId xmlns:a16="http://schemas.microsoft.com/office/drawing/2014/main" id="{69EC96F2-B72D-5009-3AF0-C39A05F8DDDF}"/>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Diversity and equal opportunity</a:t>
            </a:r>
          </a:p>
        </xdr:txBody>
      </xdr:sp>
      <xdr:sp macro="" textlink="">
        <xdr:nvSpPr>
          <xdr:cNvPr id="48" name="TextBox 47">
            <a:hlinkClick xmlns:r="http://schemas.openxmlformats.org/officeDocument/2006/relationships" r:id="rId18"/>
            <a:extLst>
              <a:ext uri="{FF2B5EF4-FFF2-40B4-BE49-F238E27FC236}">
                <a16:creationId xmlns:a16="http://schemas.microsoft.com/office/drawing/2014/main" id="{65FF0C81-51B6-356F-D81E-4EE483FE15C7}"/>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Remuneration</a:t>
            </a:r>
          </a:p>
        </xdr:txBody>
      </xdr:sp>
      <xdr:sp macro="" textlink="">
        <xdr:nvSpPr>
          <xdr:cNvPr id="49" name="TextBox 48">
            <a:hlinkClick xmlns:r="http://schemas.openxmlformats.org/officeDocument/2006/relationships" r:id="rId19"/>
            <a:extLst>
              <a:ext uri="{FF2B5EF4-FFF2-40B4-BE49-F238E27FC236}">
                <a16:creationId xmlns:a16="http://schemas.microsoft.com/office/drawing/2014/main" id="{ADA81059-B870-877B-9C97-16D8D264F4B2}"/>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50" name="TextBox 49">
            <a:hlinkClick xmlns:r="http://schemas.openxmlformats.org/officeDocument/2006/relationships" r:id="rId20"/>
            <a:extLst>
              <a:ext uri="{FF2B5EF4-FFF2-40B4-BE49-F238E27FC236}">
                <a16:creationId xmlns:a16="http://schemas.microsoft.com/office/drawing/2014/main" id="{7552B287-6D27-58C7-5BB3-18F896E74D53}"/>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51" name="TextBox 50">
            <a:hlinkClick xmlns:r="http://schemas.openxmlformats.org/officeDocument/2006/relationships" r:id="rId21"/>
            <a:extLst>
              <a:ext uri="{FF2B5EF4-FFF2-40B4-BE49-F238E27FC236}">
                <a16:creationId xmlns:a16="http://schemas.microsoft.com/office/drawing/2014/main" id="{EC230F6F-67B4-7DB7-F9D4-8AD1A0FEB16D}"/>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52" name="TextBox 51">
            <a:hlinkClick xmlns:r="http://schemas.openxmlformats.org/officeDocument/2006/relationships" r:id="rId22"/>
            <a:extLst>
              <a:ext uri="{FF2B5EF4-FFF2-40B4-BE49-F238E27FC236}">
                <a16:creationId xmlns:a16="http://schemas.microsoft.com/office/drawing/2014/main" id="{39AE3583-DA11-8B4A-430F-6CD0E3B46274}"/>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Hiring and turnover</a:t>
            </a:r>
          </a:p>
        </xdr:txBody>
      </xdr:sp>
      <xdr:sp macro="" textlink="">
        <xdr:nvSpPr>
          <xdr:cNvPr id="53" name="TextBox 52">
            <a:hlinkClick xmlns:r="http://schemas.openxmlformats.org/officeDocument/2006/relationships" r:id="rId23"/>
            <a:extLst>
              <a:ext uri="{FF2B5EF4-FFF2-40B4-BE49-F238E27FC236}">
                <a16:creationId xmlns:a16="http://schemas.microsoft.com/office/drawing/2014/main" id="{52E226EA-FC86-C91A-0AE6-47D3EAA53FDC}"/>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54" name="TextBox 53">
            <a:hlinkClick xmlns:r="http://schemas.openxmlformats.org/officeDocument/2006/relationships" r:id="rId24"/>
            <a:extLst>
              <a:ext uri="{FF2B5EF4-FFF2-40B4-BE49-F238E27FC236}">
                <a16:creationId xmlns:a16="http://schemas.microsoft.com/office/drawing/2014/main" id="{952A7868-C01E-DA76-B10E-9ED2C79D45F1}"/>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55" name="TextBox 54">
            <a:hlinkClick xmlns:r="http://schemas.openxmlformats.org/officeDocument/2006/relationships" r:id="rId25"/>
            <a:extLst>
              <a:ext uri="{FF2B5EF4-FFF2-40B4-BE49-F238E27FC236}">
                <a16:creationId xmlns:a16="http://schemas.microsoft.com/office/drawing/2014/main" id="{89B09CAB-D029-87A0-B961-56BD0BB61D64}"/>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56" name="TextBox 55">
            <a:hlinkClick xmlns:r="http://schemas.openxmlformats.org/officeDocument/2006/relationships" r:id="rId26"/>
            <a:extLst>
              <a:ext uri="{FF2B5EF4-FFF2-40B4-BE49-F238E27FC236}">
                <a16:creationId xmlns:a16="http://schemas.microsoft.com/office/drawing/2014/main" id="{6008914A-EBB7-1BBF-F577-CC5ACABCF3CF}"/>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57" name="TextBox 56">
            <a:hlinkClick xmlns:r="http://schemas.openxmlformats.org/officeDocument/2006/relationships" r:id="rId27"/>
            <a:extLst>
              <a:ext uri="{FF2B5EF4-FFF2-40B4-BE49-F238E27FC236}">
                <a16:creationId xmlns:a16="http://schemas.microsoft.com/office/drawing/2014/main" id="{688FDC3D-1C76-8827-B9D6-782AD2CD3B6B}"/>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58" name="TextBox 77">
            <a:hlinkClick xmlns:r="http://schemas.openxmlformats.org/officeDocument/2006/relationships" r:id="rId28"/>
            <a:extLst>
              <a:ext uri="{FF2B5EF4-FFF2-40B4-BE49-F238E27FC236}">
                <a16:creationId xmlns:a16="http://schemas.microsoft.com/office/drawing/2014/main" id="{A79DF479-DF08-EA70-EC25-BA4E56A71EFF}"/>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59" name="TextBox 58">
            <a:hlinkClick xmlns:r="http://schemas.openxmlformats.org/officeDocument/2006/relationships" r:id="rId29"/>
            <a:extLst>
              <a:ext uri="{FF2B5EF4-FFF2-40B4-BE49-F238E27FC236}">
                <a16:creationId xmlns:a16="http://schemas.microsoft.com/office/drawing/2014/main" id="{938FACC3-0ECC-0372-D780-FEB9ACFF5F92}"/>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23.xml><?xml version="1.0" encoding="utf-8"?>
<xdr:wsDr xmlns:xdr="http://schemas.openxmlformats.org/drawingml/2006/spreadsheetDrawing" xmlns:a="http://schemas.openxmlformats.org/drawingml/2006/main">
  <xdr:twoCellAnchor>
    <xdr:from>
      <xdr:col>3</xdr:col>
      <xdr:colOff>0</xdr:colOff>
      <xdr:row>5</xdr:row>
      <xdr:rowOff>38100</xdr:rowOff>
    </xdr:from>
    <xdr:to>
      <xdr:col>3</xdr:col>
      <xdr:colOff>2040993</xdr:colOff>
      <xdr:row>5</xdr:row>
      <xdr:rowOff>342317</xdr:rowOff>
    </xdr:to>
    <xdr:sp macro="" textlink="">
      <xdr:nvSpPr>
        <xdr:cNvPr id="2" name="TextBox 1">
          <a:extLst>
            <a:ext uri="{FF2B5EF4-FFF2-40B4-BE49-F238E27FC236}">
              <a16:creationId xmlns:a16="http://schemas.microsoft.com/office/drawing/2014/main" id="{8ED36A58-1E32-490D-885D-F656BA523811}"/>
            </a:ext>
          </a:extLst>
        </xdr:cNvPr>
        <xdr:cNvSpPr txBox="1"/>
      </xdr:nvSpPr>
      <xdr:spPr>
        <a:xfrm>
          <a:off x="1857375" y="828675"/>
          <a:ext cx="2040993"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GRI 403-9 Work Related Injuries</a:t>
          </a:r>
        </a:p>
      </xdr:txBody>
    </xdr:sp>
    <xdr:clientData/>
  </xdr:twoCellAnchor>
  <xdr:twoCellAnchor>
    <xdr:from>
      <xdr:col>3</xdr:col>
      <xdr:colOff>0</xdr:colOff>
      <xdr:row>7</xdr:row>
      <xdr:rowOff>0</xdr:rowOff>
    </xdr:from>
    <xdr:to>
      <xdr:col>3</xdr:col>
      <xdr:colOff>1627147</xdr:colOff>
      <xdr:row>8</xdr:row>
      <xdr:rowOff>112395</xdr:rowOff>
    </xdr:to>
    <xdr:sp macro="" textlink="">
      <xdr:nvSpPr>
        <xdr:cNvPr id="9" name="TextBox 8">
          <a:extLst>
            <a:ext uri="{FF2B5EF4-FFF2-40B4-BE49-F238E27FC236}">
              <a16:creationId xmlns:a16="http://schemas.microsoft.com/office/drawing/2014/main" id="{413D2391-E870-4B44-BA9D-7A7810A347EA}"/>
            </a:ext>
          </a:extLst>
        </xdr:cNvPr>
        <xdr:cNvSpPr txBox="1"/>
      </xdr:nvSpPr>
      <xdr:spPr>
        <a:xfrm>
          <a:off x="1857375" y="1590675"/>
          <a:ext cx="1627147" cy="51244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ZA" sz="1800" b="1" kern="1200">
              <a:solidFill>
                <a:srgbClr val="00B398"/>
              </a:solidFill>
            </a:rPr>
            <a:t>2</a:t>
          </a:r>
        </a:p>
      </xdr:txBody>
    </xdr:sp>
    <xdr:clientData/>
  </xdr:twoCellAnchor>
  <xdr:twoCellAnchor>
    <xdr:from>
      <xdr:col>3</xdr:col>
      <xdr:colOff>94512</xdr:colOff>
      <xdr:row>7</xdr:row>
      <xdr:rowOff>96143</xdr:rowOff>
    </xdr:from>
    <xdr:to>
      <xdr:col>3</xdr:col>
      <xdr:colOff>1171575</xdr:colOff>
      <xdr:row>8</xdr:row>
      <xdr:rowOff>310</xdr:rowOff>
    </xdr:to>
    <xdr:sp macro="" textlink="">
      <xdr:nvSpPr>
        <xdr:cNvPr id="10" name="TextBox 9">
          <a:extLst>
            <a:ext uri="{FF2B5EF4-FFF2-40B4-BE49-F238E27FC236}">
              <a16:creationId xmlns:a16="http://schemas.microsoft.com/office/drawing/2014/main" id="{92F9E38A-4422-4B09-8E62-9D3BC8281A28}"/>
            </a:ext>
          </a:extLst>
        </xdr:cNvPr>
        <xdr:cNvSpPr txBox="1"/>
      </xdr:nvSpPr>
      <xdr:spPr>
        <a:xfrm>
          <a:off x="1951887" y="1686818"/>
          <a:ext cx="1077063"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Fatalities</a:t>
          </a:r>
        </a:p>
      </xdr:txBody>
    </xdr:sp>
    <xdr:clientData/>
  </xdr:twoCellAnchor>
  <xdr:twoCellAnchor>
    <xdr:from>
      <xdr:col>3</xdr:col>
      <xdr:colOff>1809750</xdr:colOff>
      <xdr:row>7</xdr:row>
      <xdr:rowOff>0</xdr:rowOff>
    </xdr:from>
    <xdr:to>
      <xdr:col>4</xdr:col>
      <xdr:colOff>284122</xdr:colOff>
      <xdr:row>8</xdr:row>
      <xdr:rowOff>112395</xdr:rowOff>
    </xdr:to>
    <xdr:sp macro="" textlink="">
      <xdr:nvSpPr>
        <xdr:cNvPr id="19" name="TextBox 18">
          <a:extLst>
            <a:ext uri="{FF2B5EF4-FFF2-40B4-BE49-F238E27FC236}">
              <a16:creationId xmlns:a16="http://schemas.microsoft.com/office/drawing/2014/main" id="{EDF989ED-9D4B-44E2-8192-A469E9672378}"/>
            </a:ext>
          </a:extLst>
        </xdr:cNvPr>
        <xdr:cNvSpPr txBox="1"/>
      </xdr:nvSpPr>
      <xdr:spPr>
        <a:xfrm>
          <a:off x="3667125" y="1590675"/>
          <a:ext cx="1617622" cy="51244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ZA" sz="1800" b="1" kern="1200">
              <a:solidFill>
                <a:srgbClr val="00B398"/>
              </a:solidFill>
            </a:rPr>
            <a:t>0.66</a:t>
          </a:r>
        </a:p>
      </xdr:txBody>
    </xdr:sp>
    <xdr:clientData/>
  </xdr:twoCellAnchor>
  <xdr:twoCellAnchor>
    <xdr:from>
      <xdr:col>3</xdr:col>
      <xdr:colOff>1908073</xdr:colOff>
      <xdr:row>7</xdr:row>
      <xdr:rowOff>92333</xdr:rowOff>
    </xdr:from>
    <xdr:to>
      <xdr:col>3</xdr:col>
      <xdr:colOff>2590801</xdr:colOff>
      <xdr:row>8</xdr:row>
      <xdr:rowOff>310</xdr:rowOff>
    </xdr:to>
    <xdr:sp macro="" textlink="">
      <xdr:nvSpPr>
        <xdr:cNvPr id="20" name="TextBox 19">
          <a:extLst>
            <a:ext uri="{FF2B5EF4-FFF2-40B4-BE49-F238E27FC236}">
              <a16:creationId xmlns:a16="http://schemas.microsoft.com/office/drawing/2014/main" id="{E910D257-36C8-4746-A984-DB82DBDC1688}"/>
            </a:ext>
          </a:extLst>
        </xdr:cNvPr>
        <xdr:cNvSpPr txBox="1"/>
      </xdr:nvSpPr>
      <xdr:spPr>
        <a:xfrm>
          <a:off x="3708298" y="1416308"/>
          <a:ext cx="682728" cy="30802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LTIFR</a:t>
          </a:r>
        </a:p>
      </xdr:txBody>
    </xdr:sp>
    <xdr:clientData/>
  </xdr:twoCellAnchor>
  <xdr:twoCellAnchor>
    <xdr:from>
      <xdr:col>4</xdr:col>
      <xdr:colOff>390524</xdr:colOff>
      <xdr:row>7</xdr:row>
      <xdr:rowOff>9525</xdr:rowOff>
    </xdr:from>
    <xdr:to>
      <xdr:col>5</xdr:col>
      <xdr:colOff>847725</xdr:colOff>
      <xdr:row>8</xdr:row>
      <xdr:rowOff>121920</xdr:rowOff>
    </xdr:to>
    <xdr:sp macro="" textlink="">
      <xdr:nvSpPr>
        <xdr:cNvPr id="21" name="TextBox 20">
          <a:extLst>
            <a:ext uri="{FF2B5EF4-FFF2-40B4-BE49-F238E27FC236}">
              <a16:creationId xmlns:a16="http://schemas.microsoft.com/office/drawing/2014/main" id="{14E2BDBB-10EB-4A6A-9D5E-BAEC98A60323}"/>
            </a:ext>
          </a:extLst>
        </xdr:cNvPr>
        <xdr:cNvSpPr txBox="1"/>
      </xdr:nvSpPr>
      <xdr:spPr>
        <a:xfrm>
          <a:off x="5238749" y="1333500"/>
          <a:ext cx="1438276" cy="512445"/>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ZA" sz="1800" b="1" kern="1200">
              <a:solidFill>
                <a:srgbClr val="00B398"/>
              </a:solidFill>
            </a:rPr>
            <a:t>2.62</a:t>
          </a:r>
        </a:p>
      </xdr:txBody>
    </xdr:sp>
    <xdr:clientData/>
  </xdr:twoCellAnchor>
  <xdr:twoCellAnchor>
    <xdr:from>
      <xdr:col>4</xdr:col>
      <xdr:colOff>485036</xdr:colOff>
      <xdr:row>7</xdr:row>
      <xdr:rowOff>105668</xdr:rowOff>
    </xdr:from>
    <xdr:to>
      <xdr:col>5</xdr:col>
      <xdr:colOff>66674</xdr:colOff>
      <xdr:row>8</xdr:row>
      <xdr:rowOff>9835</xdr:rowOff>
    </xdr:to>
    <xdr:sp macro="" textlink="">
      <xdr:nvSpPr>
        <xdr:cNvPr id="22" name="TextBox 21">
          <a:extLst>
            <a:ext uri="{FF2B5EF4-FFF2-40B4-BE49-F238E27FC236}">
              <a16:creationId xmlns:a16="http://schemas.microsoft.com/office/drawing/2014/main" id="{3DACC210-E4A3-4028-9397-E212E43EBC29}"/>
            </a:ext>
          </a:extLst>
        </xdr:cNvPr>
        <xdr:cNvSpPr txBox="1"/>
      </xdr:nvSpPr>
      <xdr:spPr>
        <a:xfrm>
          <a:off x="5333261" y="1429643"/>
          <a:ext cx="562713" cy="30421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TRIFR</a:t>
          </a:r>
        </a:p>
      </xdr:txBody>
    </xdr:sp>
    <xdr:clientData/>
  </xdr:twoCellAnchor>
  <xdr:twoCellAnchor>
    <xdr:from>
      <xdr:col>1</xdr:col>
      <xdr:colOff>0</xdr:colOff>
      <xdr:row>1</xdr:row>
      <xdr:rowOff>0</xdr:rowOff>
    </xdr:from>
    <xdr:to>
      <xdr:col>4</xdr:col>
      <xdr:colOff>295714</xdr:colOff>
      <xdr:row>3</xdr:row>
      <xdr:rowOff>10795</xdr:rowOff>
    </xdr:to>
    <xdr:grpSp>
      <xdr:nvGrpSpPr>
        <xdr:cNvPr id="65" name="Group 64">
          <a:extLst>
            <a:ext uri="{FF2B5EF4-FFF2-40B4-BE49-F238E27FC236}">
              <a16:creationId xmlns:a16="http://schemas.microsoft.com/office/drawing/2014/main" id="{B3F429B4-9A3D-486E-ABEF-C927834560AE}"/>
            </a:ext>
          </a:extLst>
        </xdr:cNvPr>
        <xdr:cNvGrpSpPr/>
      </xdr:nvGrpSpPr>
      <xdr:grpSpPr>
        <a:xfrm>
          <a:off x="600075" y="161925"/>
          <a:ext cx="4943914" cy="334645"/>
          <a:chOff x="889000" y="174625"/>
          <a:chExt cx="5086789" cy="349885"/>
        </a:xfrm>
      </xdr:grpSpPr>
      <xdr:grpSp>
        <xdr:nvGrpSpPr>
          <xdr:cNvPr id="66" name="Group 65">
            <a:hlinkClick xmlns:r="http://schemas.openxmlformats.org/officeDocument/2006/relationships" r:id="rId1"/>
            <a:extLst>
              <a:ext uri="{FF2B5EF4-FFF2-40B4-BE49-F238E27FC236}">
                <a16:creationId xmlns:a16="http://schemas.microsoft.com/office/drawing/2014/main" id="{473414B6-12FF-4028-992D-958503CF4866}"/>
              </a:ext>
            </a:extLst>
          </xdr:cNvPr>
          <xdr:cNvGrpSpPr/>
        </xdr:nvGrpSpPr>
        <xdr:grpSpPr>
          <a:xfrm>
            <a:off x="943357" y="184941"/>
            <a:ext cx="286436" cy="279068"/>
            <a:chOff x="795232" y="4916382"/>
            <a:chExt cx="433668" cy="440266"/>
          </a:xfrm>
        </xdr:grpSpPr>
        <xdr:pic>
          <xdr:nvPicPr>
            <xdr:cNvPr id="73" name="Graphic 72" descr="Home outline">
              <a:extLst>
                <a:ext uri="{FF2B5EF4-FFF2-40B4-BE49-F238E27FC236}">
                  <a16:creationId xmlns:a16="http://schemas.microsoft.com/office/drawing/2014/main" id="{425BC8A0-C3C0-DB5D-6B88-9BCEFE992BB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74" name="Oval 73">
              <a:extLst>
                <a:ext uri="{FF2B5EF4-FFF2-40B4-BE49-F238E27FC236}">
                  <a16:creationId xmlns:a16="http://schemas.microsoft.com/office/drawing/2014/main" id="{29918952-DFDD-CBE6-4810-73B631113F2A}"/>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67" name="Flowchart: Terminator 66">
            <a:hlinkClick xmlns:r="http://schemas.openxmlformats.org/officeDocument/2006/relationships" r:id="rId4"/>
            <a:extLst>
              <a:ext uri="{FF2B5EF4-FFF2-40B4-BE49-F238E27FC236}">
                <a16:creationId xmlns:a16="http://schemas.microsoft.com/office/drawing/2014/main" id="{73F97F34-C2A4-4C6E-8645-952002B91476}"/>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8" name="Flowchart: Terminator 67">
            <a:hlinkClick xmlns:r="http://schemas.openxmlformats.org/officeDocument/2006/relationships" r:id="rId5"/>
            <a:extLst>
              <a:ext uri="{FF2B5EF4-FFF2-40B4-BE49-F238E27FC236}">
                <a16:creationId xmlns:a16="http://schemas.microsoft.com/office/drawing/2014/main" id="{05FCC30E-D4AD-194F-4CD4-92FFEAABA860}"/>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69" name="Flowchart: Terminator 68">
            <a:hlinkClick xmlns:r="http://schemas.openxmlformats.org/officeDocument/2006/relationships" r:id="rId6"/>
            <a:extLst>
              <a:ext uri="{FF2B5EF4-FFF2-40B4-BE49-F238E27FC236}">
                <a16:creationId xmlns:a16="http://schemas.microsoft.com/office/drawing/2014/main" id="{B1C07E3F-66ED-B682-8589-C05B9B953C87}"/>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70" name="Flowchart: Terminator 69">
            <a:hlinkClick xmlns:r="http://schemas.openxmlformats.org/officeDocument/2006/relationships" r:id="rId7"/>
            <a:extLst>
              <a:ext uri="{FF2B5EF4-FFF2-40B4-BE49-F238E27FC236}">
                <a16:creationId xmlns:a16="http://schemas.microsoft.com/office/drawing/2014/main" id="{171FE7D1-AC65-1F7D-69A3-66C3A584B25C}"/>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71" name="Flowchart: Terminator 70">
            <a:hlinkClick xmlns:r="http://schemas.openxmlformats.org/officeDocument/2006/relationships" r:id="rId8"/>
            <a:extLst>
              <a:ext uri="{FF2B5EF4-FFF2-40B4-BE49-F238E27FC236}">
                <a16:creationId xmlns:a16="http://schemas.microsoft.com/office/drawing/2014/main" id="{BB0826CA-CCE2-85EC-BAA3-2CBA76AD0E59}"/>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72" name="Rectangle: Rounded Corners 71">
            <a:extLst>
              <a:ext uri="{FF2B5EF4-FFF2-40B4-BE49-F238E27FC236}">
                <a16:creationId xmlns:a16="http://schemas.microsoft.com/office/drawing/2014/main" id="{59F7FAA0-CF8D-277F-57A0-2DDAF60D66DD}"/>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229900</xdr:colOff>
      <xdr:row>30</xdr:row>
      <xdr:rowOff>30133</xdr:rowOff>
    </xdr:to>
    <xdr:grpSp>
      <xdr:nvGrpSpPr>
        <xdr:cNvPr id="98" name="Group 97">
          <a:extLst>
            <a:ext uri="{FF2B5EF4-FFF2-40B4-BE49-F238E27FC236}">
              <a16:creationId xmlns:a16="http://schemas.microsoft.com/office/drawing/2014/main" id="{6F16981F-D3B6-40A2-B3EE-0C35C7590B9C}"/>
            </a:ext>
          </a:extLst>
        </xdr:cNvPr>
        <xdr:cNvGrpSpPr/>
      </xdr:nvGrpSpPr>
      <xdr:grpSpPr>
        <a:xfrm>
          <a:off x="600075" y="647700"/>
          <a:ext cx="1134775" cy="7354858"/>
          <a:chOff x="12800976" y="1543050"/>
          <a:chExt cx="1194493" cy="7410449"/>
        </a:xfrm>
      </xdr:grpSpPr>
      <xdr:sp macro="" textlink="">
        <xdr:nvSpPr>
          <xdr:cNvPr id="99" name="TextBox 98">
            <a:hlinkClick xmlns:r="http://schemas.openxmlformats.org/officeDocument/2006/relationships" r:id="rId9"/>
            <a:extLst>
              <a:ext uri="{FF2B5EF4-FFF2-40B4-BE49-F238E27FC236}">
                <a16:creationId xmlns:a16="http://schemas.microsoft.com/office/drawing/2014/main" id="{74CF51D5-3383-305C-BD44-0E61E79375FE}"/>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100" name="TextBox 99">
            <a:hlinkClick xmlns:r="http://schemas.openxmlformats.org/officeDocument/2006/relationships" r:id="rId10"/>
            <a:extLst>
              <a:ext uri="{FF2B5EF4-FFF2-40B4-BE49-F238E27FC236}">
                <a16:creationId xmlns:a16="http://schemas.microsoft.com/office/drawing/2014/main" id="{96FDEBEB-DDE0-89B9-6988-08BDF6C2DBC2}"/>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Safety (operations)</a:t>
            </a:r>
          </a:p>
        </xdr:txBody>
      </xdr:sp>
      <xdr:sp macro="" textlink="">
        <xdr:nvSpPr>
          <xdr:cNvPr id="101" name="Rectangle: Rounded Corners 100">
            <a:extLst>
              <a:ext uri="{FF2B5EF4-FFF2-40B4-BE49-F238E27FC236}">
                <a16:creationId xmlns:a16="http://schemas.microsoft.com/office/drawing/2014/main" id="{481E703D-BC15-792F-616C-721783DE7CE7}"/>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02" name="TextBox 57">
            <a:extLst>
              <a:ext uri="{FF2B5EF4-FFF2-40B4-BE49-F238E27FC236}">
                <a16:creationId xmlns:a16="http://schemas.microsoft.com/office/drawing/2014/main" id="{6196C710-74B9-EBC3-D6F7-A78AD354BA0F}"/>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03" name="TextBox 102">
            <a:extLst>
              <a:ext uri="{FF2B5EF4-FFF2-40B4-BE49-F238E27FC236}">
                <a16:creationId xmlns:a16="http://schemas.microsoft.com/office/drawing/2014/main" id="{4331D261-FB21-0072-2D43-3FA333B284EF}"/>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04" name="TextBox 103">
            <a:hlinkClick xmlns:r="http://schemas.openxmlformats.org/officeDocument/2006/relationships" r:id="rId11"/>
            <a:extLst>
              <a:ext uri="{FF2B5EF4-FFF2-40B4-BE49-F238E27FC236}">
                <a16:creationId xmlns:a16="http://schemas.microsoft.com/office/drawing/2014/main" id="{FA1D3160-DD82-18F2-1D37-EBB0ED2BBF73}"/>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105" name="TextBox 104">
            <a:hlinkClick xmlns:r="http://schemas.openxmlformats.org/officeDocument/2006/relationships" r:id="rId12"/>
            <a:extLst>
              <a:ext uri="{FF2B5EF4-FFF2-40B4-BE49-F238E27FC236}">
                <a16:creationId xmlns:a16="http://schemas.microsoft.com/office/drawing/2014/main" id="{D6F42246-FC5E-0E48-21AB-7EA75F4358E1}"/>
              </a:ext>
            </a:extLst>
          </xdr:cNvPr>
          <xdr:cNvSpPr txBox="1"/>
        </xdr:nvSpPr>
        <xdr:spPr>
          <a:xfrm>
            <a:off x="12897185" y="2458658"/>
            <a:ext cx="1026000" cy="209096"/>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Safety (Group)</a:t>
            </a:r>
          </a:p>
        </xdr:txBody>
      </xdr:sp>
      <xdr:sp macro="" textlink="">
        <xdr:nvSpPr>
          <xdr:cNvPr id="106" name="TextBox 105">
            <a:hlinkClick xmlns:r="http://schemas.openxmlformats.org/officeDocument/2006/relationships" r:id="rId13"/>
            <a:extLst>
              <a:ext uri="{FF2B5EF4-FFF2-40B4-BE49-F238E27FC236}">
                <a16:creationId xmlns:a16="http://schemas.microsoft.com/office/drawing/2014/main" id="{1707BF18-0E97-4707-5120-B9A36204597E}"/>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Health</a:t>
            </a:r>
          </a:p>
        </xdr:txBody>
      </xdr:sp>
      <xdr:sp macro="" textlink="">
        <xdr:nvSpPr>
          <xdr:cNvPr id="107" name="TextBox 106">
            <a:hlinkClick xmlns:r="http://schemas.openxmlformats.org/officeDocument/2006/relationships" r:id="rId14"/>
            <a:extLst>
              <a:ext uri="{FF2B5EF4-FFF2-40B4-BE49-F238E27FC236}">
                <a16:creationId xmlns:a16="http://schemas.microsoft.com/office/drawing/2014/main" id="{624E3CA0-C74A-3288-86D4-311002D43180}"/>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Workforce</a:t>
            </a:r>
          </a:p>
        </xdr:txBody>
      </xdr:sp>
      <xdr:sp macro="" textlink="">
        <xdr:nvSpPr>
          <xdr:cNvPr id="108" name="TextBox 107">
            <a:hlinkClick xmlns:r="http://schemas.openxmlformats.org/officeDocument/2006/relationships" r:id="rId15"/>
            <a:extLst>
              <a:ext uri="{FF2B5EF4-FFF2-40B4-BE49-F238E27FC236}">
                <a16:creationId xmlns:a16="http://schemas.microsoft.com/office/drawing/2014/main" id="{41E5A34B-BD70-7F1D-E9C5-96501187573E}"/>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Diversity and equal opportunity</a:t>
            </a:r>
          </a:p>
        </xdr:txBody>
      </xdr:sp>
      <xdr:sp macro="" textlink="">
        <xdr:nvSpPr>
          <xdr:cNvPr id="109" name="TextBox 108">
            <a:hlinkClick xmlns:r="http://schemas.openxmlformats.org/officeDocument/2006/relationships" r:id="rId16"/>
            <a:extLst>
              <a:ext uri="{FF2B5EF4-FFF2-40B4-BE49-F238E27FC236}">
                <a16:creationId xmlns:a16="http://schemas.microsoft.com/office/drawing/2014/main" id="{13AEA634-F25A-8677-E99C-713148AAA0FB}"/>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Remuneration</a:t>
            </a:r>
          </a:p>
        </xdr:txBody>
      </xdr:sp>
      <xdr:sp macro="" textlink="">
        <xdr:nvSpPr>
          <xdr:cNvPr id="110" name="TextBox 109">
            <a:hlinkClick xmlns:r="http://schemas.openxmlformats.org/officeDocument/2006/relationships" r:id="rId17"/>
            <a:extLst>
              <a:ext uri="{FF2B5EF4-FFF2-40B4-BE49-F238E27FC236}">
                <a16:creationId xmlns:a16="http://schemas.microsoft.com/office/drawing/2014/main" id="{2BAF3848-8767-ED15-48F4-F27773747795}"/>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111" name="TextBox 110">
            <a:hlinkClick xmlns:r="http://schemas.openxmlformats.org/officeDocument/2006/relationships" r:id="rId18"/>
            <a:extLst>
              <a:ext uri="{FF2B5EF4-FFF2-40B4-BE49-F238E27FC236}">
                <a16:creationId xmlns:a16="http://schemas.microsoft.com/office/drawing/2014/main" id="{712F63D7-8461-2333-D5F8-2A2037852B00}"/>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112" name="TextBox 111">
            <a:hlinkClick xmlns:r="http://schemas.openxmlformats.org/officeDocument/2006/relationships" r:id="rId19"/>
            <a:extLst>
              <a:ext uri="{FF2B5EF4-FFF2-40B4-BE49-F238E27FC236}">
                <a16:creationId xmlns:a16="http://schemas.microsoft.com/office/drawing/2014/main" id="{453161FE-C346-BB57-ECFA-E4867264AF0A}"/>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113" name="TextBox 112">
            <a:hlinkClick xmlns:r="http://schemas.openxmlformats.org/officeDocument/2006/relationships" r:id="rId20"/>
            <a:extLst>
              <a:ext uri="{FF2B5EF4-FFF2-40B4-BE49-F238E27FC236}">
                <a16:creationId xmlns:a16="http://schemas.microsoft.com/office/drawing/2014/main" id="{028678F5-6DC7-1A49-495F-AB3A071661DB}"/>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Hiring and turnover</a:t>
            </a:r>
          </a:p>
        </xdr:txBody>
      </xdr:sp>
      <xdr:sp macro="" textlink="">
        <xdr:nvSpPr>
          <xdr:cNvPr id="114" name="TextBox 113">
            <a:hlinkClick xmlns:r="http://schemas.openxmlformats.org/officeDocument/2006/relationships" r:id="rId21"/>
            <a:extLst>
              <a:ext uri="{FF2B5EF4-FFF2-40B4-BE49-F238E27FC236}">
                <a16:creationId xmlns:a16="http://schemas.microsoft.com/office/drawing/2014/main" id="{196D0374-ECA2-F83F-6AC5-0F78589660EC}"/>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115" name="TextBox 114">
            <a:hlinkClick xmlns:r="http://schemas.openxmlformats.org/officeDocument/2006/relationships" r:id="rId22"/>
            <a:extLst>
              <a:ext uri="{FF2B5EF4-FFF2-40B4-BE49-F238E27FC236}">
                <a16:creationId xmlns:a16="http://schemas.microsoft.com/office/drawing/2014/main" id="{FEC5C85C-FC34-8FC0-DE53-008ED3C91ADA}"/>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116" name="TextBox 115">
            <a:hlinkClick xmlns:r="http://schemas.openxmlformats.org/officeDocument/2006/relationships" r:id="rId23"/>
            <a:extLst>
              <a:ext uri="{FF2B5EF4-FFF2-40B4-BE49-F238E27FC236}">
                <a16:creationId xmlns:a16="http://schemas.microsoft.com/office/drawing/2014/main" id="{B5818B27-50E3-C7E2-7F74-95D8A81211D0}"/>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117" name="TextBox 116">
            <a:hlinkClick xmlns:r="http://schemas.openxmlformats.org/officeDocument/2006/relationships" r:id="rId24"/>
            <a:extLst>
              <a:ext uri="{FF2B5EF4-FFF2-40B4-BE49-F238E27FC236}">
                <a16:creationId xmlns:a16="http://schemas.microsoft.com/office/drawing/2014/main" id="{3846BBAA-42B5-25DB-3226-713E8A0AA616}"/>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118" name="TextBox 117">
            <a:hlinkClick xmlns:r="http://schemas.openxmlformats.org/officeDocument/2006/relationships" r:id="rId25"/>
            <a:extLst>
              <a:ext uri="{FF2B5EF4-FFF2-40B4-BE49-F238E27FC236}">
                <a16:creationId xmlns:a16="http://schemas.microsoft.com/office/drawing/2014/main" id="{3ACAED44-C04C-ED70-BAEB-4ABBB7EB0602}"/>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119" name="TextBox 77">
            <a:hlinkClick xmlns:r="http://schemas.openxmlformats.org/officeDocument/2006/relationships" r:id="rId26"/>
            <a:extLst>
              <a:ext uri="{FF2B5EF4-FFF2-40B4-BE49-F238E27FC236}">
                <a16:creationId xmlns:a16="http://schemas.microsoft.com/office/drawing/2014/main" id="{F18A6ABA-9146-4D98-D0E2-951A08D52A53}"/>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120" name="TextBox 119">
            <a:hlinkClick xmlns:r="http://schemas.openxmlformats.org/officeDocument/2006/relationships" r:id="rId27"/>
            <a:extLst>
              <a:ext uri="{FF2B5EF4-FFF2-40B4-BE49-F238E27FC236}">
                <a16:creationId xmlns:a16="http://schemas.microsoft.com/office/drawing/2014/main" id="{74881B6F-FB8D-865B-C566-2D3FAE34D4F8}"/>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24.xml><?xml version="1.0" encoding="utf-8"?>
<xdr:wsDr xmlns:xdr="http://schemas.openxmlformats.org/drawingml/2006/spreadsheetDrawing" xmlns:a="http://schemas.openxmlformats.org/drawingml/2006/main">
  <xdr:twoCellAnchor>
    <xdr:from>
      <xdr:col>1</xdr:col>
      <xdr:colOff>0</xdr:colOff>
      <xdr:row>1</xdr:row>
      <xdr:rowOff>0</xdr:rowOff>
    </xdr:from>
    <xdr:to>
      <xdr:col>4</xdr:col>
      <xdr:colOff>436684</xdr:colOff>
      <xdr:row>2</xdr:row>
      <xdr:rowOff>79375</xdr:rowOff>
    </xdr:to>
    <xdr:grpSp>
      <xdr:nvGrpSpPr>
        <xdr:cNvPr id="58" name="Group 57">
          <a:extLst>
            <a:ext uri="{FF2B5EF4-FFF2-40B4-BE49-F238E27FC236}">
              <a16:creationId xmlns:a16="http://schemas.microsoft.com/office/drawing/2014/main" id="{B1CA3982-32D0-4939-8165-0ACBCE8488DD}"/>
            </a:ext>
          </a:extLst>
        </xdr:cNvPr>
        <xdr:cNvGrpSpPr/>
      </xdr:nvGrpSpPr>
      <xdr:grpSpPr>
        <a:xfrm>
          <a:off x="590550" y="266700"/>
          <a:ext cx="4942009" cy="346075"/>
          <a:chOff x="889000" y="174625"/>
          <a:chExt cx="5086789" cy="349885"/>
        </a:xfrm>
      </xdr:grpSpPr>
      <xdr:grpSp>
        <xdr:nvGrpSpPr>
          <xdr:cNvPr id="59" name="Group 58">
            <a:hlinkClick xmlns:r="http://schemas.openxmlformats.org/officeDocument/2006/relationships" r:id="rId1"/>
            <a:extLst>
              <a:ext uri="{FF2B5EF4-FFF2-40B4-BE49-F238E27FC236}">
                <a16:creationId xmlns:a16="http://schemas.microsoft.com/office/drawing/2014/main" id="{E7DB832A-B1AC-5C42-6B3E-F9ACF808493E}"/>
              </a:ext>
            </a:extLst>
          </xdr:cNvPr>
          <xdr:cNvGrpSpPr/>
        </xdr:nvGrpSpPr>
        <xdr:grpSpPr>
          <a:xfrm>
            <a:off x="943357" y="184941"/>
            <a:ext cx="286436" cy="279068"/>
            <a:chOff x="795232" y="4916382"/>
            <a:chExt cx="433668" cy="440266"/>
          </a:xfrm>
        </xdr:grpSpPr>
        <xdr:pic>
          <xdr:nvPicPr>
            <xdr:cNvPr id="66" name="Graphic 65" descr="Home outline">
              <a:extLst>
                <a:ext uri="{FF2B5EF4-FFF2-40B4-BE49-F238E27FC236}">
                  <a16:creationId xmlns:a16="http://schemas.microsoft.com/office/drawing/2014/main" id="{C85139FE-1436-B349-EFD7-31B6401EEDC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67" name="Oval 66">
              <a:extLst>
                <a:ext uri="{FF2B5EF4-FFF2-40B4-BE49-F238E27FC236}">
                  <a16:creationId xmlns:a16="http://schemas.microsoft.com/office/drawing/2014/main" id="{57B40DF4-B765-BDCD-ACF6-33C92D2334E9}"/>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60" name="Flowchart: Terminator 59">
            <a:hlinkClick xmlns:r="http://schemas.openxmlformats.org/officeDocument/2006/relationships" r:id="rId4"/>
            <a:extLst>
              <a:ext uri="{FF2B5EF4-FFF2-40B4-BE49-F238E27FC236}">
                <a16:creationId xmlns:a16="http://schemas.microsoft.com/office/drawing/2014/main" id="{149DD133-6F9A-F331-A235-F032B3EF64EE}"/>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1" name="Flowchart: Terminator 60">
            <a:hlinkClick xmlns:r="http://schemas.openxmlformats.org/officeDocument/2006/relationships" r:id="rId5"/>
            <a:extLst>
              <a:ext uri="{FF2B5EF4-FFF2-40B4-BE49-F238E27FC236}">
                <a16:creationId xmlns:a16="http://schemas.microsoft.com/office/drawing/2014/main" id="{17DFFF27-EBA6-542E-AF12-CE09A1E02378}"/>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62" name="Flowchart: Terminator 61">
            <a:hlinkClick xmlns:r="http://schemas.openxmlformats.org/officeDocument/2006/relationships" r:id="rId6"/>
            <a:extLst>
              <a:ext uri="{FF2B5EF4-FFF2-40B4-BE49-F238E27FC236}">
                <a16:creationId xmlns:a16="http://schemas.microsoft.com/office/drawing/2014/main" id="{D5384C73-E04A-2D4C-6FB4-5FB752AE0518}"/>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63" name="Flowchart: Terminator 62">
            <a:hlinkClick xmlns:r="http://schemas.openxmlformats.org/officeDocument/2006/relationships" r:id="rId7"/>
            <a:extLst>
              <a:ext uri="{FF2B5EF4-FFF2-40B4-BE49-F238E27FC236}">
                <a16:creationId xmlns:a16="http://schemas.microsoft.com/office/drawing/2014/main" id="{4217B694-3189-58A8-3936-63382FB5779A}"/>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64" name="Flowchart: Terminator 63">
            <a:hlinkClick xmlns:r="http://schemas.openxmlformats.org/officeDocument/2006/relationships" r:id="rId8"/>
            <a:extLst>
              <a:ext uri="{FF2B5EF4-FFF2-40B4-BE49-F238E27FC236}">
                <a16:creationId xmlns:a16="http://schemas.microsoft.com/office/drawing/2014/main" id="{26A8D474-049B-2B25-E704-60DCC411E2AA}"/>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65" name="Rectangle: Rounded Corners 64">
            <a:extLst>
              <a:ext uri="{FF2B5EF4-FFF2-40B4-BE49-F238E27FC236}">
                <a16:creationId xmlns:a16="http://schemas.microsoft.com/office/drawing/2014/main" id="{A225EBAA-6C68-F22C-89BD-25FB4AD44452}"/>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3</xdr:row>
      <xdr:rowOff>0</xdr:rowOff>
    </xdr:from>
    <xdr:to>
      <xdr:col>2</xdr:col>
      <xdr:colOff>258475</xdr:colOff>
      <xdr:row>29</xdr:row>
      <xdr:rowOff>190153</xdr:rowOff>
    </xdr:to>
    <xdr:grpSp>
      <xdr:nvGrpSpPr>
        <xdr:cNvPr id="68" name="Group 67">
          <a:extLst>
            <a:ext uri="{FF2B5EF4-FFF2-40B4-BE49-F238E27FC236}">
              <a16:creationId xmlns:a16="http://schemas.microsoft.com/office/drawing/2014/main" id="{BC9451D9-4230-4498-BBEE-3DC27D60F7C8}"/>
            </a:ext>
          </a:extLst>
        </xdr:cNvPr>
        <xdr:cNvGrpSpPr/>
      </xdr:nvGrpSpPr>
      <xdr:grpSpPr>
        <a:xfrm>
          <a:off x="590550" y="800100"/>
          <a:ext cx="1134775" cy="7124353"/>
          <a:chOff x="12800976" y="1543050"/>
          <a:chExt cx="1194493" cy="7410449"/>
        </a:xfrm>
      </xdr:grpSpPr>
      <xdr:sp macro="" textlink="">
        <xdr:nvSpPr>
          <xdr:cNvPr id="69" name="TextBox 68">
            <a:hlinkClick xmlns:r="http://schemas.openxmlformats.org/officeDocument/2006/relationships" r:id="rId9"/>
            <a:extLst>
              <a:ext uri="{FF2B5EF4-FFF2-40B4-BE49-F238E27FC236}">
                <a16:creationId xmlns:a16="http://schemas.microsoft.com/office/drawing/2014/main" id="{A1E9B92E-C179-F91B-548A-D4B9F3CB9F98}"/>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70" name="TextBox 69">
            <a:hlinkClick xmlns:r="http://schemas.openxmlformats.org/officeDocument/2006/relationships" r:id="rId10"/>
            <a:extLst>
              <a:ext uri="{FF2B5EF4-FFF2-40B4-BE49-F238E27FC236}">
                <a16:creationId xmlns:a16="http://schemas.microsoft.com/office/drawing/2014/main" id="{14A9311C-0D1B-E1D1-917A-2716DC3C333D}"/>
              </a:ext>
            </a:extLst>
          </xdr:cNvPr>
          <xdr:cNvSpPr txBox="1"/>
        </xdr:nvSpPr>
        <xdr:spPr>
          <a:xfrm>
            <a:off x="12897185" y="2704084"/>
            <a:ext cx="1026000" cy="226229"/>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Safety (operations)</a:t>
            </a:r>
          </a:p>
        </xdr:txBody>
      </xdr:sp>
      <xdr:sp macro="" textlink="">
        <xdr:nvSpPr>
          <xdr:cNvPr id="71" name="Rectangle: Rounded Corners 70">
            <a:extLst>
              <a:ext uri="{FF2B5EF4-FFF2-40B4-BE49-F238E27FC236}">
                <a16:creationId xmlns:a16="http://schemas.microsoft.com/office/drawing/2014/main" id="{48B09D79-7F07-F950-2223-9E63E3FBE9A2}"/>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72" name="TextBox 57">
            <a:extLst>
              <a:ext uri="{FF2B5EF4-FFF2-40B4-BE49-F238E27FC236}">
                <a16:creationId xmlns:a16="http://schemas.microsoft.com/office/drawing/2014/main" id="{2D393B2B-9D59-3FD7-3C9A-CBCB2A0B659B}"/>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73" name="TextBox 72">
            <a:extLst>
              <a:ext uri="{FF2B5EF4-FFF2-40B4-BE49-F238E27FC236}">
                <a16:creationId xmlns:a16="http://schemas.microsoft.com/office/drawing/2014/main" id="{7F87D41A-1843-282A-8F73-89A8523B8AB0}"/>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74" name="TextBox 73">
            <a:hlinkClick xmlns:r="http://schemas.openxmlformats.org/officeDocument/2006/relationships" r:id="rId11"/>
            <a:extLst>
              <a:ext uri="{FF2B5EF4-FFF2-40B4-BE49-F238E27FC236}">
                <a16:creationId xmlns:a16="http://schemas.microsoft.com/office/drawing/2014/main" id="{905F7750-C873-596D-5B90-F865DAC32568}"/>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75" name="TextBox 74">
            <a:hlinkClick xmlns:r="http://schemas.openxmlformats.org/officeDocument/2006/relationships" r:id="rId12"/>
            <a:extLst>
              <a:ext uri="{FF2B5EF4-FFF2-40B4-BE49-F238E27FC236}">
                <a16:creationId xmlns:a16="http://schemas.microsoft.com/office/drawing/2014/main" id="{D5456617-AEC2-7949-C8AE-440AD785D826}"/>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76" name="TextBox 75">
            <a:hlinkClick xmlns:r="http://schemas.openxmlformats.org/officeDocument/2006/relationships" r:id="rId13"/>
            <a:extLst>
              <a:ext uri="{FF2B5EF4-FFF2-40B4-BE49-F238E27FC236}">
                <a16:creationId xmlns:a16="http://schemas.microsoft.com/office/drawing/2014/main" id="{AAF8D0E3-2DBE-43BB-7DD9-CE1BB0318E8D}"/>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Health</a:t>
            </a:r>
          </a:p>
        </xdr:txBody>
      </xdr:sp>
      <xdr:sp macro="" textlink="">
        <xdr:nvSpPr>
          <xdr:cNvPr id="77" name="TextBox 76">
            <a:hlinkClick xmlns:r="http://schemas.openxmlformats.org/officeDocument/2006/relationships" r:id="rId14"/>
            <a:extLst>
              <a:ext uri="{FF2B5EF4-FFF2-40B4-BE49-F238E27FC236}">
                <a16:creationId xmlns:a16="http://schemas.microsoft.com/office/drawing/2014/main" id="{8085705F-A144-02C3-EE1A-1C00FD63CF98}"/>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Workforce</a:t>
            </a:r>
          </a:p>
        </xdr:txBody>
      </xdr:sp>
      <xdr:sp macro="" textlink="">
        <xdr:nvSpPr>
          <xdr:cNvPr id="78" name="TextBox 77">
            <a:hlinkClick xmlns:r="http://schemas.openxmlformats.org/officeDocument/2006/relationships" r:id="rId15"/>
            <a:extLst>
              <a:ext uri="{FF2B5EF4-FFF2-40B4-BE49-F238E27FC236}">
                <a16:creationId xmlns:a16="http://schemas.microsoft.com/office/drawing/2014/main" id="{C308C1F2-DE91-5412-E8E1-1DB2174E2CEE}"/>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Diversity and equal opportunity</a:t>
            </a:r>
          </a:p>
        </xdr:txBody>
      </xdr:sp>
      <xdr:sp macro="" textlink="">
        <xdr:nvSpPr>
          <xdr:cNvPr id="79" name="TextBox 78">
            <a:hlinkClick xmlns:r="http://schemas.openxmlformats.org/officeDocument/2006/relationships" r:id="rId16"/>
            <a:extLst>
              <a:ext uri="{FF2B5EF4-FFF2-40B4-BE49-F238E27FC236}">
                <a16:creationId xmlns:a16="http://schemas.microsoft.com/office/drawing/2014/main" id="{23492A5A-BAAC-642E-CC12-2ED836B4C2B9}"/>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Remuneration</a:t>
            </a:r>
          </a:p>
        </xdr:txBody>
      </xdr:sp>
      <xdr:sp macro="" textlink="">
        <xdr:nvSpPr>
          <xdr:cNvPr id="80" name="TextBox 79">
            <a:hlinkClick xmlns:r="http://schemas.openxmlformats.org/officeDocument/2006/relationships" r:id="rId17"/>
            <a:extLst>
              <a:ext uri="{FF2B5EF4-FFF2-40B4-BE49-F238E27FC236}">
                <a16:creationId xmlns:a16="http://schemas.microsoft.com/office/drawing/2014/main" id="{2E3DA682-3C7B-399E-6158-D7739B2F21E5}"/>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81" name="TextBox 80">
            <a:hlinkClick xmlns:r="http://schemas.openxmlformats.org/officeDocument/2006/relationships" r:id="rId18"/>
            <a:extLst>
              <a:ext uri="{FF2B5EF4-FFF2-40B4-BE49-F238E27FC236}">
                <a16:creationId xmlns:a16="http://schemas.microsoft.com/office/drawing/2014/main" id="{51D58D37-C06E-D940-602D-57FAED97A9DD}"/>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82" name="TextBox 81">
            <a:hlinkClick xmlns:r="http://schemas.openxmlformats.org/officeDocument/2006/relationships" r:id="rId19"/>
            <a:extLst>
              <a:ext uri="{FF2B5EF4-FFF2-40B4-BE49-F238E27FC236}">
                <a16:creationId xmlns:a16="http://schemas.microsoft.com/office/drawing/2014/main" id="{5EDA84DD-2B74-C02D-BB07-2BA5603263FB}"/>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83" name="TextBox 82">
            <a:hlinkClick xmlns:r="http://schemas.openxmlformats.org/officeDocument/2006/relationships" r:id="rId20"/>
            <a:extLst>
              <a:ext uri="{FF2B5EF4-FFF2-40B4-BE49-F238E27FC236}">
                <a16:creationId xmlns:a16="http://schemas.microsoft.com/office/drawing/2014/main" id="{6512269C-2514-B995-1B75-7085693516AE}"/>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Hiring and turnover</a:t>
            </a:r>
          </a:p>
        </xdr:txBody>
      </xdr:sp>
      <xdr:sp macro="" textlink="">
        <xdr:nvSpPr>
          <xdr:cNvPr id="84" name="TextBox 83">
            <a:hlinkClick xmlns:r="http://schemas.openxmlformats.org/officeDocument/2006/relationships" r:id="rId21"/>
            <a:extLst>
              <a:ext uri="{FF2B5EF4-FFF2-40B4-BE49-F238E27FC236}">
                <a16:creationId xmlns:a16="http://schemas.microsoft.com/office/drawing/2014/main" id="{EB9E4237-586F-504B-842E-18603430B44D}"/>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85" name="TextBox 84">
            <a:hlinkClick xmlns:r="http://schemas.openxmlformats.org/officeDocument/2006/relationships" r:id="rId22"/>
            <a:extLst>
              <a:ext uri="{FF2B5EF4-FFF2-40B4-BE49-F238E27FC236}">
                <a16:creationId xmlns:a16="http://schemas.microsoft.com/office/drawing/2014/main" id="{B9917395-DFCE-A8AA-6DDE-54CC7CB1788C}"/>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86" name="TextBox 85">
            <a:hlinkClick xmlns:r="http://schemas.openxmlformats.org/officeDocument/2006/relationships" r:id="rId23"/>
            <a:extLst>
              <a:ext uri="{FF2B5EF4-FFF2-40B4-BE49-F238E27FC236}">
                <a16:creationId xmlns:a16="http://schemas.microsoft.com/office/drawing/2014/main" id="{D5C884DF-44C3-5BDD-2CA9-D79CAF466818}"/>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87" name="TextBox 86">
            <a:hlinkClick xmlns:r="http://schemas.openxmlformats.org/officeDocument/2006/relationships" r:id="rId24"/>
            <a:extLst>
              <a:ext uri="{FF2B5EF4-FFF2-40B4-BE49-F238E27FC236}">
                <a16:creationId xmlns:a16="http://schemas.microsoft.com/office/drawing/2014/main" id="{E5116ED8-45F2-F5A8-A2D2-D604BB467E7F}"/>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88" name="TextBox 87">
            <a:hlinkClick xmlns:r="http://schemas.openxmlformats.org/officeDocument/2006/relationships" r:id="rId25"/>
            <a:extLst>
              <a:ext uri="{FF2B5EF4-FFF2-40B4-BE49-F238E27FC236}">
                <a16:creationId xmlns:a16="http://schemas.microsoft.com/office/drawing/2014/main" id="{695D7184-F1B6-F4F4-3542-B8EC1C45B091}"/>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89" name="TextBox 77">
            <a:hlinkClick xmlns:r="http://schemas.openxmlformats.org/officeDocument/2006/relationships" r:id="rId26"/>
            <a:extLst>
              <a:ext uri="{FF2B5EF4-FFF2-40B4-BE49-F238E27FC236}">
                <a16:creationId xmlns:a16="http://schemas.microsoft.com/office/drawing/2014/main" id="{A4BF46A7-6427-D89F-676F-2F6EA21574C1}"/>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90" name="TextBox 89">
            <a:hlinkClick xmlns:r="http://schemas.openxmlformats.org/officeDocument/2006/relationships" r:id="rId27"/>
            <a:extLst>
              <a:ext uri="{FF2B5EF4-FFF2-40B4-BE49-F238E27FC236}">
                <a16:creationId xmlns:a16="http://schemas.microsoft.com/office/drawing/2014/main" id="{4BDA3BCE-2D63-F2BD-DE90-0CFDD2717B8D}"/>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25.xml><?xml version="1.0" encoding="utf-8"?>
<xdr:wsDr xmlns:xdr="http://schemas.openxmlformats.org/drawingml/2006/spreadsheetDrawing" xmlns:a="http://schemas.openxmlformats.org/drawingml/2006/main">
  <xdr:twoCellAnchor>
    <xdr:from>
      <xdr:col>1</xdr:col>
      <xdr:colOff>9525</xdr:colOff>
      <xdr:row>1</xdr:row>
      <xdr:rowOff>133350</xdr:rowOff>
    </xdr:from>
    <xdr:to>
      <xdr:col>4</xdr:col>
      <xdr:colOff>189034</xdr:colOff>
      <xdr:row>3</xdr:row>
      <xdr:rowOff>146050</xdr:rowOff>
    </xdr:to>
    <xdr:grpSp>
      <xdr:nvGrpSpPr>
        <xdr:cNvPr id="12" name="Group 11">
          <a:extLst>
            <a:ext uri="{FF2B5EF4-FFF2-40B4-BE49-F238E27FC236}">
              <a16:creationId xmlns:a16="http://schemas.microsoft.com/office/drawing/2014/main" id="{6AAB30A2-B92A-4022-86C1-2A23A59FE4F5}"/>
            </a:ext>
          </a:extLst>
        </xdr:cNvPr>
        <xdr:cNvGrpSpPr/>
      </xdr:nvGrpSpPr>
      <xdr:grpSpPr>
        <a:xfrm>
          <a:off x="866775" y="295275"/>
          <a:ext cx="4932484" cy="336550"/>
          <a:chOff x="889000" y="174625"/>
          <a:chExt cx="5086789" cy="349885"/>
        </a:xfrm>
      </xdr:grpSpPr>
      <xdr:grpSp>
        <xdr:nvGrpSpPr>
          <xdr:cNvPr id="13" name="Group 12">
            <a:hlinkClick xmlns:r="http://schemas.openxmlformats.org/officeDocument/2006/relationships" r:id="rId1"/>
            <a:extLst>
              <a:ext uri="{FF2B5EF4-FFF2-40B4-BE49-F238E27FC236}">
                <a16:creationId xmlns:a16="http://schemas.microsoft.com/office/drawing/2014/main" id="{0FA555E8-0517-CD40-25B7-7770BD72B0C4}"/>
              </a:ext>
            </a:extLst>
          </xdr:cNvPr>
          <xdr:cNvGrpSpPr/>
        </xdr:nvGrpSpPr>
        <xdr:grpSpPr>
          <a:xfrm>
            <a:off x="943357" y="184941"/>
            <a:ext cx="286436" cy="279068"/>
            <a:chOff x="795232" y="4916382"/>
            <a:chExt cx="433668" cy="440266"/>
          </a:xfrm>
        </xdr:grpSpPr>
        <xdr:pic>
          <xdr:nvPicPr>
            <xdr:cNvPr id="20" name="Graphic 19" descr="Home outline">
              <a:extLst>
                <a:ext uri="{FF2B5EF4-FFF2-40B4-BE49-F238E27FC236}">
                  <a16:creationId xmlns:a16="http://schemas.microsoft.com/office/drawing/2014/main" id="{B43E0ED0-7FD2-0D71-5300-67AB95443FAE}"/>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21" name="Oval 20">
              <a:extLst>
                <a:ext uri="{FF2B5EF4-FFF2-40B4-BE49-F238E27FC236}">
                  <a16:creationId xmlns:a16="http://schemas.microsoft.com/office/drawing/2014/main" id="{47A5E21C-B272-D257-558E-EC222B56DEBA}"/>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4" name="Flowchart: Terminator 13">
            <a:hlinkClick xmlns:r="http://schemas.openxmlformats.org/officeDocument/2006/relationships" r:id="rId4"/>
            <a:extLst>
              <a:ext uri="{FF2B5EF4-FFF2-40B4-BE49-F238E27FC236}">
                <a16:creationId xmlns:a16="http://schemas.microsoft.com/office/drawing/2014/main" id="{1289C8C4-3F11-FCA4-8245-1A4E45C639EB}"/>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5" name="Flowchart: Terminator 14">
            <a:hlinkClick xmlns:r="http://schemas.openxmlformats.org/officeDocument/2006/relationships" r:id="rId5"/>
            <a:extLst>
              <a:ext uri="{FF2B5EF4-FFF2-40B4-BE49-F238E27FC236}">
                <a16:creationId xmlns:a16="http://schemas.microsoft.com/office/drawing/2014/main" id="{ED61955D-27EF-2354-211D-FB00A904D9EC}"/>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6" name="Flowchart: Terminator 15">
            <a:hlinkClick xmlns:r="http://schemas.openxmlformats.org/officeDocument/2006/relationships" r:id="rId6"/>
            <a:extLst>
              <a:ext uri="{FF2B5EF4-FFF2-40B4-BE49-F238E27FC236}">
                <a16:creationId xmlns:a16="http://schemas.microsoft.com/office/drawing/2014/main" id="{215021DF-90E5-A0C4-E91C-D7983A0CE186}"/>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7" name="Flowchart: Terminator 16">
            <a:hlinkClick xmlns:r="http://schemas.openxmlformats.org/officeDocument/2006/relationships" r:id="rId7"/>
            <a:extLst>
              <a:ext uri="{FF2B5EF4-FFF2-40B4-BE49-F238E27FC236}">
                <a16:creationId xmlns:a16="http://schemas.microsoft.com/office/drawing/2014/main" id="{CDC578CB-8990-B830-A38E-3CF1992002B1}"/>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8" name="Flowchart: Terminator 17">
            <a:hlinkClick xmlns:r="http://schemas.openxmlformats.org/officeDocument/2006/relationships" r:id="rId8"/>
            <a:extLst>
              <a:ext uri="{FF2B5EF4-FFF2-40B4-BE49-F238E27FC236}">
                <a16:creationId xmlns:a16="http://schemas.microsoft.com/office/drawing/2014/main" id="{E4D3F147-085A-37DF-BE44-B29BD17F369F}"/>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9" name="Rectangle: Rounded Corners 18">
            <a:extLst>
              <a:ext uri="{FF2B5EF4-FFF2-40B4-BE49-F238E27FC236}">
                <a16:creationId xmlns:a16="http://schemas.microsoft.com/office/drawing/2014/main" id="{79D6D1D5-ED53-CF1A-328A-ACA54FF4C634}"/>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5</xdr:row>
      <xdr:rowOff>0</xdr:rowOff>
    </xdr:from>
    <xdr:to>
      <xdr:col>2</xdr:col>
      <xdr:colOff>275620</xdr:colOff>
      <xdr:row>32</xdr:row>
      <xdr:rowOff>66328</xdr:rowOff>
    </xdr:to>
    <xdr:grpSp>
      <xdr:nvGrpSpPr>
        <xdr:cNvPr id="55" name="Group 54">
          <a:extLst>
            <a:ext uri="{FF2B5EF4-FFF2-40B4-BE49-F238E27FC236}">
              <a16:creationId xmlns:a16="http://schemas.microsoft.com/office/drawing/2014/main" id="{0A23D578-8824-41F0-8273-7B33C7DDF127}"/>
            </a:ext>
          </a:extLst>
        </xdr:cNvPr>
        <xdr:cNvGrpSpPr/>
      </xdr:nvGrpSpPr>
      <xdr:grpSpPr>
        <a:xfrm>
          <a:off x="857250" y="809625"/>
          <a:ext cx="1132870" cy="7314853"/>
          <a:chOff x="12800976" y="1543050"/>
          <a:chExt cx="1194493" cy="7410449"/>
        </a:xfrm>
      </xdr:grpSpPr>
      <xdr:sp macro="" textlink="">
        <xdr:nvSpPr>
          <xdr:cNvPr id="56" name="TextBox 55">
            <a:hlinkClick xmlns:r="http://schemas.openxmlformats.org/officeDocument/2006/relationships" r:id="rId9"/>
            <a:extLst>
              <a:ext uri="{FF2B5EF4-FFF2-40B4-BE49-F238E27FC236}">
                <a16:creationId xmlns:a16="http://schemas.microsoft.com/office/drawing/2014/main" id="{4F5F9D15-5A5E-E273-4AA2-30D14CB6D29C}"/>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57" name="TextBox 56">
            <a:hlinkClick xmlns:r="http://schemas.openxmlformats.org/officeDocument/2006/relationships" r:id="rId10"/>
            <a:extLst>
              <a:ext uri="{FF2B5EF4-FFF2-40B4-BE49-F238E27FC236}">
                <a16:creationId xmlns:a16="http://schemas.microsoft.com/office/drawing/2014/main" id="{7B4E4F4E-1AF0-C619-2DE6-C3E5531E0F24}"/>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58" name="Rectangle: Rounded Corners 57">
            <a:extLst>
              <a:ext uri="{FF2B5EF4-FFF2-40B4-BE49-F238E27FC236}">
                <a16:creationId xmlns:a16="http://schemas.microsoft.com/office/drawing/2014/main" id="{7CF49D07-5679-50BA-9837-3C718DA491C3}"/>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59" name="TextBox 57">
            <a:extLst>
              <a:ext uri="{FF2B5EF4-FFF2-40B4-BE49-F238E27FC236}">
                <a16:creationId xmlns:a16="http://schemas.microsoft.com/office/drawing/2014/main" id="{AA148D0B-27A5-B7CE-DC87-C86E78DEB830}"/>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60" name="TextBox 59">
            <a:extLst>
              <a:ext uri="{FF2B5EF4-FFF2-40B4-BE49-F238E27FC236}">
                <a16:creationId xmlns:a16="http://schemas.microsoft.com/office/drawing/2014/main" id="{C7610EC8-FF73-7BD5-5B9B-87E5554DD166}"/>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61" name="TextBox 60">
            <a:hlinkClick xmlns:r="http://schemas.openxmlformats.org/officeDocument/2006/relationships" r:id="rId11"/>
            <a:extLst>
              <a:ext uri="{FF2B5EF4-FFF2-40B4-BE49-F238E27FC236}">
                <a16:creationId xmlns:a16="http://schemas.microsoft.com/office/drawing/2014/main" id="{011232C7-8E52-B202-36DF-B171BA413249}"/>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62" name="TextBox 61">
            <a:hlinkClick xmlns:r="http://schemas.openxmlformats.org/officeDocument/2006/relationships" r:id="rId12"/>
            <a:extLst>
              <a:ext uri="{FF2B5EF4-FFF2-40B4-BE49-F238E27FC236}">
                <a16:creationId xmlns:a16="http://schemas.microsoft.com/office/drawing/2014/main" id="{A6D54FD6-388D-0A51-8D95-C22CCBA5EEFC}"/>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63" name="TextBox 62">
            <a:hlinkClick xmlns:r="http://schemas.openxmlformats.org/officeDocument/2006/relationships" r:id="rId13"/>
            <a:extLst>
              <a:ext uri="{FF2B5EF4-FFF2-40B4-BE49-F238E27FC236}">
                <a16:creationId xmlns:a16="http://schemas.microsoft.com/office/drawing/2014/main" id="{8A14A028-B103-B356-5C00-109EFA470FEE}"/>
              </a:ext>
            </a:extLst>
          </xdr:cNvPr>
          <xdr:cNvSpPr txBox="1"/>
        </xdr:nvSpPr>
        <xdr:spPr>
          <a:xfrm>
            <a:off x="12897185" y="2972358"/>
            <a:ext cx="1026000" cy="209121"/>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Health</a:t>
            </a:r>
          </a:p>
        </xdr:txBody>
      </xdr:sp>
      <xdr:sp macro="" textlink="">
        <xdr:nvSpPr>
          <xdr:cNvPr id="64" name="TextBox 63">
            <a:hlinkClick xmlns:r="http://schemas.openxmlformats.org/officeDocument/2006/relationships" r:id="rId14"/>
            <a:extLst>
              <a:ext uri="{FF2B5EF4-FFF2-40B4-BE49-F238E27FC236}">
                <a16:creationId xmlns:a16="http://schemas.microsoft.com/office/drawing/2014/main" id="{5C45AD7D-A244-8860-B887-1F74574662CE}"/>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ZA" sz="800" kern="1200"/>
              <a:t>Workforce</a:t>
            </a:r>
          </a:p>
        </xdr:txBody>
      </xdr:sp>
      <xdr:sp macro="" textlink="">
        <xdr:nvSpPr>
          <xdr:cNvPr id="65" name="TextBox 64">
            <a:hlinkClick xmlns:r="http://schemas.openxmlformats.org/officeDocument/2006/relationships" r:id="rId15"/>
            <a:extLst>
              <a:ext uri="{FF2B5EF4-FFF2-40B4-BE49-F238E27FC236}">
                <a16:creationId xmlns:a16="http://schemas.microsoft.com/office/drawing/2014/main" id="{EE891FE3-50F9-C18B-12FA-F10390276170}"/>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Diversity and equal opportunity</a:t>
            </a:r>
          </a:p>
        </xdr:txBody>
      </xdr:sp>
      <xdr:sp macro="" textlink="">
        <xdr:nvSpPr>
          <xdr:cNvPr id="66" name="TextBox 65">
            <a:hlinkClick xmlns:r="http://schemas.openxmlformats.org/officeDocument/2006/relationships" r:id="rId16"/>
            <a:extLst>
              <a:ext uri="{FF2B5EF4-FFF2-40B4-BE49-F238E27FC236}">
                <a16:creationId xmlns:a16="http://schemas.microsoft.com/office/drawing/2014/main" id="{4D711A91-4500-9E1A-0740-2A06861A12A2}"/>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Remuneration</a:t>
            </a:r>
          </a:p>
        </xdr:txBody>
      </xdr:sp>
      <xdr:sp macro="" textlink="">
        <xdr:nvSpPr>
          <xdr:cNvPr id="67" name="TextBox 66">
            <a:hlinkClick xmlns:r="http://schemas.openxmlformats.org/officeDocument/2006/relationships" r:id="rId17"/>
            <a:extLst>
              <a:ext uri="{FF2B5EF4-FFF2-40B4-BE49-F238E27FC236}">
                <a16:creationId xmlns:a16="http://schemas.microsoft.com/office/drawing/2014/main" id="{F4C27053-A8C7-B603-FE85-2203DDEE07FA}"/>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68" name="TextBox 67">
            <a:hlinkClick xmlns:r="http://schemas.openxmlformats.org/officeDocument/2006/relationships" r:id="rId18"/>
            <a:extLst>
              <a:ext uri="{FF2B5EF4-FFF2-40B4-BE49-F238E27FC236}">
                <a16:creationId xmlns:a16="http://schemas.microsoft.com/office/drawing/2014/main" id="{89911BBB-DE16-EC74-79E9-73A5D0034D79}"/>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69" name="TextBox 68">
            <a:hlinkClick xmlns:r="http://schemas.openxmlformats.org/officeDocument/2006/relationships" r:id="rId19"/>
            <a:extLst>
              <a:ext uri="{FF2B5EF4-FFF2-40B4-BE49-F238E27FC236}">
                <a16:creationId xmlns:a16="http://schemas.microsoft.com/office/drawing/2014/main" id="{A755C635-EF7C-4082-B7D9-B62440547743}"/>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70" name="TextBox 69">
            <a:hlinkClick xmlns:r="http://schemas.openxmlformats.org/officeDocument/2006/relationships" r:id="rId20"/>
            <a:extLst>
              <a:ext uri="{FF2B5EF4-FFF2-40B4-BE49-F238E27FC236}">
                <a16:creationId xmlns:a16="http://schemas.microsoft.com/office/drawing/2014/main" id="{E8AD1BF5-DF8B-1AB8-E4F6-B748D7BC6876}"/>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Hiring and turnover</a:t>
            </a:r>
          </a:p>
        </xdr:txBody>
      </xdr:sp>
      <xdr:sp macro="" textlink="">
        <xdr:nvSpPr>
          <xdr:cNvPr id="71" name="TextBox 70">
            <a:hlinkClick xmlns:r="http://schemas.openxmlformats.org/officeDocument/2006/relationships" r:id="rId21"/>
            <a:extLst>
              <a:ext uri="{FF2B5EF4-FFF2-40B4-BE49-F238E27FC236}">
                <a16:creationId xmlns:a16="http://schemas.microsoft.com/office/drawing/2014/main" id="{E9495D8A-6173-B6F1-9B4B-808858B806B3}"/>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72" name="TextBox 71">
            <a:hlinkClick xmlns:r="http://schemas.openxmlformats.org/officeDocument/2006/relationships" r:id="rId22"/>
            <a:extLst>
              <a:ext uri="{FF2B5EF4-FFF2-40B4-BE49-F238E27FC236}">
                <a16:creationId xmlns:a16="http://schemas.microsoft.com/office/drawing/2014/main" id="{BB2882FD-D7DD-9C59-53A3-53DB3D2589DF}"/>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73" name="TextBox 72">
            <a:hlinkClick xmlns:r="http://schemas.openxmlformats.org/officeDocument/2006/relationships" r:id="rId23"/>
            <a:extLst>
              <a:ext uri="{FF2B5EF4-FFF2-40B4-BE49-F238E27FC236}">
                <a16:creationId xmlns:a16="http://schemas.microsoft.com/office/drawing/2014/main" id="{57D43316-22F9-A98D-32E2-E9B51E1B7E23}"/>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74" name="TextBox 73">
            <a:hlinkClick xmlns:r="http://schemas.openxmlformats.org/officeDocument/2006/relationships" r:id="rId24"/>
            <a:extLst>
              <a:ext uri="{FF2B5EF4-FFF2-40B4-BE49-F238E27FC236}">
                <a16:creationId xmlns:a16="http://schemas.microsoft.com/office/drawing/2014/main" id="{41CED48C-9A8B-0E82-BA1D-2B2C7B5B8CB1}"/>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75" name="TextBox 74">
            <a:hlinkClick xmlns:r="http://schemas.openxmlformats.org/officeDocument/2006/relationships" r:id="rId25"/>
            <a:extLst>
              <a:ext uri="{FF2B5EF4-FFF2-40B4-BE49-F238E27FC236}">
                <a16:creationId xmlns:a16="http://schemas.microsoft.com/office/drawing/2014/main" id="{23021FB5-9AFF-EA73-92E2-3FB7900B820F}"/>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76" name="TextBox 77">
            <a:hlinkClick xmlns:r="http://schemas.openxmlformats.org/officeDocument/2006/relationships" r:id="rId26"/>
            <a:extLst>
              <a:ext uri="{FF2B5EF4-FFF2-40B4-BE49-F238E27FC236}">
                <a16:creationId xmlns:a16="http://schemas.microsoft.com/office/drawing/2014/main" id="{8577EC8C-43AE-5887-3A71-3ACA2C113013}"/>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77" name="TextBox 76">
            <a:hlinkClick xmlns:r="http://schemas.openxmlformats.org/officeDocument/2006/relationships" r:id="rId27"/>
            <a:extLst>
              <a:ext uri="{FF2B5EF4-FFF2-40B4-BE49-F238E27FC236}">
                <a16:creationId xmlns:a16="http://schemas.microsoft.com/office/drawing/2014/main" id="{E9DA4FC5-06B2-545C-66B7-8A22182961C1}"/>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26.xml><?xml version="1.0" encoding="utf-8"?>
<xdr:wsDr xmlns:xdr="http://schemas.openxmlformats.org/drawingml/2006/spreadsheetDrawing" xmlns:a="http://schemas.openxmlformats.org/drawingml/2006/main">
  <xdr:twoCellAnchor>
    <xdr:from>
      <xdr:col>6</xdr:col>
      <xdr:colOff>465058</xdr:colOff>
      <xdr:row>67</xdr:row>
      <xdr:rowOff>154305</xdr:rowOff>
    </xdr:from>
    <xdr:to>
      <xdr:col>10</xdr:col>
      <xdr:colOff>1002268</xdr:colOff>
      <xdr:row>74</xdr:row>
      <xdr:rowOff>66675</xdr:rowOff>
    </xdr:to>
    <xdr:graphicFrame macro="">
      <xdr:nvGraphicFramePr>
        <xdr:cNvPr id="5" name="Chart 1">
          <a:extLst>
            <a:ext uri="{FF2B5EF4-FFF2-40B4-BE49-F238E27FC236}">
              <a16:creationId xmlns:a16="http://schemas.microsoft.com/office/drawing/2014/main" id="{3E9B44D0-54A8-7E98-7FF2-58E72974CA6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704851</xdr:colOff>
      <xdr:row>87</xdr:row>
      <xdr:rowOff>144781</xdr:rowOff>
    </xdr:from>
    <xdr:to>
      <xdr:col>5</xdr:col>
      <xdr:colOff>179071</xdr:colOff>
      <xdr:row>94</xdr:row>
      <xdr:rowOff>139066</xdr:rowOff>
    </xdr:to>
    <xdr:sp macro="" textlink="">
      <xdr:nvSpPr>
        <xdr:cNvPr id="4" name="Rectangle: Rounded Corners 3">
          <a:extLst>
            <a:ext uri="{FF2B5EF4-FFF2-40B4-BE49-F238E27FC236}">
              <a16:creationId xmlns:a16="http://schemas.microsoft.com/office/drawing/2014/main" id="{6D548D41-C8C1-4FCD-A5B6-19AAA28D17A4}"/>
            </a:ext>
          </a:extLst>
        </xdr:cNvPr>
        <xdr:cNvSpPr/>
      </xdr:nvSpPr>
      <xdr:spPr>
        <a:xfrm>
          <a:off x="2476501" y="22966681"/>
          <a:ext cx="2646045" cy="1794510"/>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5</xdr:col>
      <xdr:colOff>800100</xdr:colOff>
      <xdr:row>87</xdr:row>
      <xdr:rowOff>125730</xdr:rowOff>
    </xdr:from>
    <xdr:to>
      <xdr:col>8</xdr:col>
      <xdr:colOff>171450</xdr:colOff>
      <xdr:row>94</xdr:row>
      <xdr:rowOff>116205</xdr:rowOff>
    </xdr:to>
    <xdr:sp macro="" textlink="">
      <xdr:nvSpPr>
        <xdr:cNvPr id="7" name="Rectangle: Rounded Corners 6">
          <a:extLst>
            <a:ext uri="{FF2B5EF4-FFF2-40B4-BE49-F238E27FC236}">
              <a16:creationId xmlns:a16="http://schemas.microsoft.com/office/drawing/2014/main" id="{C5826100-BE68-4CAC-AF81-2020AE39E412}"/>
            </a:ext>
          </a:extLst>
        </xdr:cNvPr>
        <xdr:cNvSpPr/>
      </xdr:nvSpPr>
      <xdr:spPr>
        <a:xfrm>
          <a:off x="5743575" y="22947630"/>
          <a:ext cx="2400300" cy="1790700"/>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953</xdr:colOff>
      <xdr:row>5</xdr:row>
      <xdr:rowOff>37147</xdr:rowOff>
    </xdr:from>
    <xdr:to>
      <xdr:col>6</xdr:col>
      <xdr:colOff>800101</xdr:colOff>
      <xdr:row>14</xdr:row>
      <xdr:rowOff>53340</xdr:rowOff>
    </xdr:to>
    <xdr:graphicFrame macro="">
      <xdr:nvGraphicFramePr>
        <xdr:cNvPr id="8" name="Chart 7">
          <a:extLst>
            <a:ext uri="{FF2B5EF4-FFF2-40B4-BE49-F238E27FC236}">
              <a16:creationId xmlns:a16="http://schemas.microsoft.com/office/drawing/2014/main" id="{1D85F5CA-EC7F-A7B1-F091-A13F82AB8287}"/>
            </a:ext>
            <a:ext uri="{147F2762-F138-4A5C-976F-8EAC2B608ADB}">
              <a16:predDERef xmlns:a16="http://schemas.microsoft.com/office/drawing/2014/main" pred="{C5826100-BE68-4CAC-AF81-2020AE39E41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951547</xdr:colOff>
      <xdr:row>5</xdr:row>
      <xdr:rowOff>40958</xdr:rowOff>
    </xdr:from>
    <xdr:to>
      <xdr:col>11</xdr:col>
      <xdr:colOff>95250</xdr:colOff>
      <xdr:row>14</xdr:row>
      <xdr:rowOff>76201</xdr:rowOff>
    </xdr:to>
    <xdr:graphicFrame macro="">
      <xdr:nvGraphicFramePr>
        <xdr:cNvPr id="10" name="Chart 9">
          <a:extLst>
            <a:ext uri="{FF2B5EF4-FFF2-40B4-BE49-F238E27FC236}">
              <a16:creationId xmlns:a16="http://schemas.microsoft.com/office/drawing/2014/main" id="{FA9C42B5-B531-CCEE-4904-CB8539AB30DE}"/>
            </a:ext>
            <a:ext uri="{147F2762-F138-4A5C-976F-8EAC2B608ADB}">
              <a16:predDERef xmlns:a16="http://schemas.microsoft.com/office/drawing/2014/main" pred="{1D85F5CA-EC7F-A7B1-F091-A13F82AB828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859155</xdr:colOff>
      <xdr:row>1</xdr:row>
      <xdr:rowOff>34290</xdr:rowOff>
    </xdr:from>
    <xdr:to>
      <xdr:col>5</xdr:col>
      <xdr:colOff>1000564</xdr:colOff>
      <xdr:row>3</xdr:row>
      <xdr:rowOff>50800</xdr:rowOff>
    </xdr:to>
    <xdr:grpSp>
      <xdr:nvGrpSpPr>
        <xdr:cNvPr id="19" name="Group 18">
          <a:extLst>
            <a:ext uri="{FF2B5EF4-FFF2-40B4-BE49-F238E27FC236}">
              <a16:creationId xmlns:a16="http://schemas.microsoft.com/office/drawing/2014/main" id="{DA0DB0E2-A62F-4D1B-9EEB-C5C7228AAB70}"/>
            </a:ext>
          </a:extLst>
        </xdr:cNvPr>
        <xdr:cNvGrpSpPr/>
      </xdr:nvGrpSpPr>
      <xdr:grpSpPr>
        <a:xfrm>
          <a:off x="859155" y="196215"/>
          <a:ext cx="4894384" cy="340360"/>
          <a:chOff x="889000" y="174625"/>
          <a:chExt cx="5086789" cy="349885"/>
        </a:xfrm>
      </xdr:grpSpPr>
      <xdr:grpSp>
        <xdr:nvGrpSpPr>
          <xdr:cNvPr id="20" name="Group 19">
            <a:hlinkClick xmlns:r="http://schemas.openxmlformats.org/officeDocument/2006/relationships" r:id="rId4"/>
            <a:extLst>
              <a:ext uri="{FF2B5EF4-FFF2-40B4-BE49-F238E27FC236}">
                <a16:creationId xmlns:a16="http://schemas.microsoft.com/office/drawing/2014/main" id="{CDB27793-99C2-C3D1-990C-ECD6EBD14142}"/>
              </a:ext>
            </a:extLst>
          </xdr:cNvPr>
          <xdr:cNvGrpSpPr/>
        </xdr:nvGrpSpPr>
        <xdr:grpSpPr>
          <a:xfrm>
            <a:off x="943357" y="184941"/>
            <a:ext cx="286436" cy="279068"/>
            <a:chOff x="795232" y="4916382"/>
            <a:chExt cx="433668" cy="440266"/>
          </a:xfrm>
        </xdr:grpSpPr>
        <xdr:pic>
          <xdr:nvPicPr>
            <xdr:cNvPr id="27" name="Graphic 26" descr="Home outline">
              <a:extLst>
                <a:ext uri="{FF2B5EF4-FFF2-40B4-BE49-F238E27FC236}">
                  <a16:creationId xmlns:a16="http://schemas.microsoft.com/office/drawing/2014/main" id="{ACB5AAB5-4512-4055-29A0-4B7AE0EC5D01}"/>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807042" y="4916382"/>
              <a:ext cx="418302" cy="401762"/>
            </a:xfrm>
            <a:prstGeom prst="rect">
              <a:avLst/>
            </a:prstGeom>
          </xdr:spPr>
        </xdr:pic>
        <xdr:sp macro="" textlink="">
          <xdr:nvSpPr>
            <xdr:cNvPr id="28" name="Oval 27">
              <a:extLst>
                <a:ext uri="{FF2B5EF4-FFF2-40B4-BE49-F238E27FC236}">
                  <a16:creationId xmlns:a16="http://schemas.microsoft.com/office/drawing/2014/main" id="{184E6BC1-FCCC-BDE6-53C8-699B71AC9C10}"/>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21" name="Flowchart: Terminator 20">
            <a:hlinkClick xmlns:r="http://schemas.openxmlformats.org/officeDocument/2006/relationships" r:id="rId7"/>
            <a:extLst>
              <a:ext uri="{FF2B5EF4-FFF2-40B4-BE49-F238E27FC236}">
                <a16:creationId xmlns:a16="http://schemas.microsoft.com/office/drawing/2014/main" id="{65C86D94-3507-F355-18DB-CD1241F4ACF8}"/>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22" name="Flowchart: Terminator 21">
            <a:hlinkClick xmlns:r="http://schemas.openxmlformats.org/officeDocument/2006/relationships" r:id="rId8"/>
            <a:extLst>
              <a:ext uri="{FF2B5EF4-FFF2-40B4-BE49-F238E27FC236}">
                <a16:creationId xmlns:a16="http://schemas.microsoft.com/office/drawing/2014/main" id="{79A612C0-F696-72DF-7A5F-3583F6992086}"/>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23" name="Flowchart: Terminator 22">
            <a:hlinkClick xmlns:r="http://schemas.openxmlformats.org/officeDocument/2006/relationships" r:id="rId9"/>
            <a:extLst>
              <a:ext uri="{FF2B5EF4-FFF2-40B4-BE49-F238E27FC236}">
                <a16:creationId xmlns:a16="http://schemas.microsoft.com/office/drawing/2014/main" id="{23FB0759-3CD3-F115-A565-06484853FE43}"/>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24" name="Flowchart: Terminator 23">
            <a:hlinkClick xmlns:r="http://schemas.openxmlformats.org/officeDocument/2006/relationships" r:id="rId10"/>
            <a:extLst>
              <a:ext uri="{FF2B5EF4-FFF2-40B4-BE49-F238E27FC236}">
                <a16:creationId xmlns:a16="http://schemas.microsoft.com/office/drawing/2014/main" id="{02CA77ED-63F5-9414-D46B-9E678FC55D01}"/>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25" name="Flowchart: Terminator 24">
            <a:hlinkClick xmlns:r="http://schemas.openxmlformats.org/officeDocument/2006/relationships" r:id="rId11"/>
            <a:extLst>
              <a:ext uri="{FF2B5EF4-FFF2-40B4-BE49-F238E27FC236}">
                <a16:creationId xmlns:a16="http://schemas.microsoft.com/office/drawing/2014/main" id="{78A91873-ACED-D79B-3B11-F98FB795ED00}"/>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26" name="Rectangle: Rounded Corners 25">
            <a:extLst>
              <a:ext uri="{FF2B5EF4-FFF2-40B4-BE49-F238E27FC236}">
                <a16:creationId xmlns:a16="http://schemas.microsoft.com/office/drawing/2014/main" id="{055E8B60-7387-2B25-E45D-23F4C965C8D8}"/>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5</xdr:row>
      <xdr:rowOff>0</xdr:rowOff>
    </xdr:from>
    <xdr:to>
      <xdr:col>2</xdr:col>
      <xdr:colOff>283240</xdr:colOff>
      <xdr:row>31</xdr:row>
      <xdr:rowOff>226348</xdr:rowOff>
    </xdr:to>
    <xdr:grpSp>
      <xdr:nvGrpSpPr>
        <xdr:cNvPr id="98" name="Group 97">
          <a:extLst>
            <a:ext uri="{FF2B5EF4-FFF2-40B4-BE49-F238E27FC236}">
              <a16:creationId xmlns:a16="http://schemas.microsoft.com/office/drawing/2014/main" id="{2CCEBEFD-2949-4C17-8780-67527D2166C9}"/>
            </a:ext>
          </a:extLst>
        </xdr:cNvPr>
        <xdr:cNvGrpSpPr/>
      </xdr:nvGrpSpPr>
      <xdr:grpSpPr>
        <a:xfrm>
          <a:off x="857250" y="923925"/>
          <a:ext cx="1140490" cy="7312948"/>
          <a:chOff x="12800976" y="1543050"/>
          <a:chExt cx="1194493" cy="7410449"/>
        </a:xfrm>
      </xdr:grpSpPr>
      <xdr:sp macro="" textlink="">
        <xdr:nvSpPr>
          <xdr:cNvPr id="99" name="TextBox 98">
            <a:hlinkClick xmlns:r="http://schemas.openxmlformats.org/officeDocument/2006/relationships" r:id="rId12"/>
            <a:extLst>
              <a:ext uri="{FF2B5EF4-FFF2-40B4-BE49-F238E27FC236}">
                <a16:creationId xmlns:a16="http://schemas.microsoft.com/office/drawing/2014/main" id="{C95C244B-D06F-67DB-C570-8ADE1C63B04C}"/>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100" name="TextBox 99">
            <a:hlinkClick xmlns:r="http://schemas.openxmlformats.org/officeDocument/2006/relationships" r:id="rId13"/>
            <a:extLst>
              <a:ext uri="{FF2B5EF4-FFF2-40B4-BE49-F238E27FC236}">
                <a16:creationId xmlns:a16="http://schemas.microsoft.com/office/drawing/2014/main" id="{D5C6B514-836F-F758-78BC-520F79993EAA}"/>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101" name="Rectangle: Rounded Corners 100">
            <a:extLst>
              <a:ext uri="{FF2B5EF4-FFF2-40B4-BE49-F238E27FC236}">
                <a16:creationId xmlns:a16="http://schemas.microsoft.com/office/drawing/2014/main" id="{FEB97FD6-8792-4F80-34A9-B06FF5FA5AE6}"/>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02" name="TextBox 57">
            <a:extLst>
              <a:ext uri="{FF2B5EF4-FFF2-40B4-BE49-F238E27FC236}">
                <a16:creationId xmlns:a16="http://schemas.microsoft.com/office/drawing/2014/main" id="{9D74E2BD-B869-39EA-2328-721980EE281A}"/>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03" name="TextBox 102">
            <a:extLst>
              <a:ext uri="{FF2B5EF4-FFF2-40B4-BE49-F238E27FC236}">
                <a16:creationId xmlns:a16="http://schemas.microsoft.com/office/drawing/2014/main" id="{F6C4734B-0057-1A6F-7194-FDB1011505E8}"/>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04" name="TextBox 103">
            <a:hlinkClick xmlns:r="http://schemas.openxmlformats.org/officeDocument/2006/relationships" r:id="rId14"/>
            <a:extLst>
              <a:ext uri="{FF2B5EF4-FFF2-40B4-BE49-F238E27FC236}">
                <a16:creationId xmlns:a16="http://schemas.microsoft.com/office/drawing/2014/main" id="{8F266AF9-E114-51A8-1B5C-3280D6D59073}"/>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105" name="TextBox 104">
            <a:hlinkClick xmlns:r="http://schemas.openxmlformats.org/officeDocument/2006/relationships" r:id="rId15"/>
            <a:extLst>
              <a:ext uri="{FF2B5EF4-FFF2-40B4-BE49-F238E27FC236}">
                <a16:creationId xmlns:a16="http://schemas.microsoft.com/office/drawing/2014/main" id="{0DC81CAF-B171-73A3-15BF-AAC50D283FBF}"/>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106" name="TextBox 105">
            <a:hlinkClick xmlns:r="http://schemas.openxmlformats.org/officeDocument/2006/relationships" r:id="rId16"/>
            <a:extLst>
              <a:ext uri="{FF2B5EF4-FFF2-40B4-BE49-F238E27FC236}">
                <a16:creationId xmlns:a16="http://schemas.microsoft.com/office/drawing/2014/main" id="{2D8E5FF1-87CE-382A-5446-CF54AB43E03B}"/>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107" name="TextBox 106">
            <a:hlinkClick xmlns:r="http://schemas.openxmlformats.org/officeDocument/2006/relationships" r:id="rId17"/>
            <a:extLst>
              <a:ext uri="{FF2B5EF4-FFF2-40B4-BE49-F238E27FC236}">
                <a16:creationId xmlns:a16="http://schemas.microsoft.com/office/drawing/2014/main" id="{433E221D-2B44-3B4D-1E1E-9CB365C455AB}"/>
              </a:ext>
            </a:extLst>
          </xdr:cNvPr>
          <xdr:cNvSpPr txBox="1"/>
        </xdr:nvSpPr>
        <xdr:spPr>
          <a:xfrm>
            <a:off x="12897185" y="3217809"/>
            <a:ext cx="1026000" cy="231147"/>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Workforce</a:t>
            </a:r>
          </a:p>
        </xdr:txBody>
      </xdr:sp>
      <xdr:sp macro="" textlink="">
        <xdr:nvSpPr>
          <xdr:cNvPr id="108" name="TextBox 107">
            <a:hlinkClick xmlns:r="http://schemas.openxmlformats.org/officeDocument/2006/relationships" r:id="rId18"/>
            <a:extLst>
              <a:ext uri="{FF2B5EF4-FFF2-40B4-BE49-F238E27FC236}">
                <a16:creationId xmlns:a16="http://schemas.microsoft.com/office/drawing/2014/main" id="{31E6F2EB-2798-1F29-2E36-C8FDDD0C64AC}"/>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Diversity and equal opportunity</a:t>
            </a:r>
          </a:p>
        </xdr:txBody>
      </xdr:sp>
      <xdr:sp macro="" textlink="">
        <xdr:nvSpPr>
          <xdr:cNvPr id="109" name="TextBox 108">
            <a:hlinkClick xmlns:r="http://schemas.openxmlformats.org/officeDocument/2006/relationships" r:id="rId19"/>
            <a:extLst>
              <a:ext uri="{FF2B5EF4-FFF2-40B4-BE49-F238E27FC236}">
                <a16:creationId xmlns:a16="http://schemas.microsoft.com/office/drawing/2014/main" id="{2202570C-B2BE-D402-B130-CB93BB9393C5}"/>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Remuneration</a:t>
            </a:r>
          </a:p>
        </xdr:txBody>
      </xdr:sp>
      <xdr:sp macro="" textlink="">
        <xdr:nvSpPr>
          <xdr:cNvPr id="110" name="TextBox 109">
            <a:hlinkClick xmlns:r="http://schemas.openxmlformats.org/officeDocument/2006/relationships" r:id="rId20"/>
            <a:extLst>
              <a:ext uri="{FF2B5EF4-FFF2-40B4-BE49-F238E27FC236}">
                <a16:creationId xmlns:a16="http://schemas.microsoft.com/office/drawing/2014/main" id="{58379F52-28D4-9EF2-1E0D-ED4C9DCF584E}"/>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111" name="TextBox 110">
            <a:hlinkClick xmlns:r="http://schemas.openxmlformats.org/officeDocument/2006/relationships" r:id="rId21"/>
            <a:extLst>
              <a:ext uri="{FF2B5EF4-FFF2-40B4-BE49-F238E27FC236}">
                <a16:creationId xmlns:a16="http://schemas.microsoft.com/office/drawing/2014/main" id="{27D2C9E5-6FBA-2F8A-372F-A89D20F430C6}"/>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112" name="TextBox 111">
            <a:hlinkClick xmlns:r="http://schemas.openxmlformats.org/officeDocument/2006/relationships" r:id="rId22"/>
            <a:extLst>
              <a:ext uri="{FF2B5EF4-FFF2-40B4-BE49-F238E27FC236}">
                <a16:creationId xmlns:a16="http://schemas.microsoft.com/office/drawing/2014/main" id="{976EB59B-96F3-0225-E93D-2AEEED29996F}"/>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113" name="TextBox 112">
            <a:hlinkClick xmlns:r="http://schemas.openxmlformats.org/officeDocument/2006/relationships" r:id="rId23"/>
            <a:extLst>
              <a:ext uri="{FF2B5EF4-FFF2-40B4-BE49-F238E27FC236}">
                <a16:creationId xmlns:a16="http://schemas.microsoft.com/office/drawing/2014/main" id="{19B1D499-B9B7-FB87-6376-6739F85CFD10}"/>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Hiring and turnover</a:t>
            </a:r>
          </a:p>
        </xdr:txBody>
      </xdr:sp>
      <xdr:sp macro="" textlink="">
        <xdr:nvSpPr>
          <xdr:cNvPr id="114" name="TextBox 113">
            <a:hlinkClick xmlns:r="http://schemas.openxmlformats.org/officeDocument/2006/relationships" r:id="rId24"/>
            <a:extLst>
              <a:ext uri="{FF2B5EF4-FFF2-40B4-BE49-F238E27FC236}">
                <a16:creationId xmlns:a16="http://schemas.microsoft.com/office/drawing/2014/main" id="{D81F1237-9E09-2767-432C-6667090CA4BB}"/>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115" name="TextBox 114">
            <a:hlinkClick xmlns:r="http://schemas.openxmlformats.org/officeDocument/2006/relationships" r:id="rId25"/>
            <a:extLst>
              <a:ext uri="{FF2B5EF4-FFF2-40B4-BE49-F238E27FC236}">
                <a16:creationId xmlns:a16="http://schemas.microsoft.com/office/drawing/2014/main" id="{680AB21B-6986-EB5D-BB19-5E9AF1C64CC9}"/>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116" name="TextBox 115">
            <a:hlinkClick xmlns:r="http://schemas.openxmlformats.org/officeDocument/2006/relationships" r:id="rId26"/>
            <a:extLst>
              <a:ext uri="{FF2B5EF4-FFF2-40B4-BE49-F238E27FC236}">
                <a16:creationId xmlns:a16="http://schemas.microsoft.com/office/drawing/2014/main" id="{BFAA4080-A268-29A6-52A0-B88B26BE7793}"/>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117" name="TextBox 116">
            <a:hlinkClick xmlns:r="http://schemas.openxmlformats.org/officeDocument/2006/relationships" r:id="rId27"/>
            <a:extLst>
              <a:ext uri="{FF2B5EF4-FFF2-40B4-BE49-F238E27FC236}">
                <a16:creationId xmlns:a16="http://schemas.microsoft.com/office/drawing/2014/main" id="{124FEE50-5AD6-D9BE-0DDE-B566F932DC77}"/>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118" name="TextBox 117">
            <a:hlinkClick xmlns:r="http://schemas.openxmlformats.org/officeDocument/2006/relationships" r:id="rId28"/>
            <a:extLst>
              <a:ext uri="{FF2B5EF4-FFF2-40B4-BE49-F238E27FC236}">
                <a16:creationId xmlns:a16="http://schemas.microsoft.com/office/drawing/2014/main" id="{A36FAF20-AFA8-8637-7419-EF9B265CFC23}"/>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119" name="TextBox 77">
            <a:hlinkClick xmlns:r="http://schemas.openxmlformats.org/officeDocument/2006/relationships" r:id="rId29"/>
            <a:extLst>
              <a:ext uri="{FF2B5EF4-FFF2-40B4-BE49-F238E27FC236}">
                <a16:creationId xmlns:a16="http://schemas.microsoft.com/office/drawing/2014/main" id="{6A71308A-30B9-81ED-B904-3717219BC088}"/>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120" name="TextBox 119">
            <a:hlinkClick xmlns:r="http://schemas.openxmlformats.org/officeDocument/2006/relationships" r:id="rId30"/>
            <a:extLst>
              <a:ext uri="{FF2B5EF4-FFF2-40B4-BE49-F238E27FC236}">
                <a16:creationId xmlns:a16="http://schemas.microsoft.com/office/drawing/2014/main" id="{CF1B832A-9C33-5CD8-F178-38235C5DE179}"/>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27.xml><?xml version="1.0" encoding="utf-8"?>
<xdr:wsDr xmlns:xdr="http://schemas.openxmlformats.org/drawingml/2006/spreadsheetDrawing" xmlns:a="http://schemas.openxmlformats.org/drawingml/2006/main">
  <xdr:twoCellAnchor>
    <xdr:from>
      <xdr:col>4</xdr:col>
      <xdr:colOff>1905</xdr:colOff>
      <xdr:row>6</xdr:row>
      <xdr:rowOff>0</xdr:rowOff>
    </xdr:from>
    <xdr:to>
      <xdr:col>8</xdr:col>
      <xdr:colOff>1905</xdr:colOff>
      <xdr:row>7</xdr:row>
      <xdr:rowOff>148</xdr:rowOff>
    </xdr:to>
    <xdr:sp macro="" textlink="">
      <xdr:nvSpPr>
        <xdr:cNvPr id="2" name="Rectangle: Rounded Corners 32">
          <a:extLst>
            <a:ext uri="{FF2B5EF4-FFF2-40B4-BE49-F238E27FC236}">
              <a16:creationId xmlns:a16="http://schemas.microsoft.com/office/drawing/2014/main" id="{F9295DE8-462B-41DD-9A9F-6545239E4DF3}"/>
            </a:ext>
          </a:extLst>
        </xdr:cNvPr>
        <xdr:cNvSpPr/>
      </xdr:nvSpPr>
      <xdr:spPr>
        <a:xfrm>
          <a:off x="5135880" y="1066800"/>
          <a:ext cx="4038600" cy="276373"/>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19049</xdr:colOff>
      <xdr:row>23</xdr:row>
      <xdr:rowOff>171450</xdr:rowOff>
    </xdr:from>
    <xdr:to>
      <xdr:col>4</xdr:col>
      <xdr:colOff>57149</xdr:colOff>
      <xdr:row>30</xdr:row>
      <xdr:rowOff>243840</xdr:rowOff>
    </xdr:to>
    <xdr:graphicFrame macro="">
      <xdr:nvGraphicFramePr>
        <xdr:cNvPr id="3" name="Chart 2">
          <a:extLst>
            <a:ext uri="{FF2B5EF4-FFF2-40B4-BE49-F238E27FC236}">
              <a16:creationId xmlns:a16="http://schemas.microsoft.com/office/drawing/2014/main" id="{8CA18EFE-3CE9-3396-0C35-59C7F6136068}"/>
            </a:ext>
            <a:ext uri="{147F2762-F138-4A5C-976F-8EAC2B608ADB}">
              <a16:predDERef xmlns:a16="http://schemas.microsoft.com/office/drawing/2014/main" pred="{F9295DE8-462B-41DD-9A9F-6545239E4DF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851534</xdr:colOff>
      <xdr:row>81</xdr:row>
      <xdr:rowOff>154302</xdr:rowOff>
    </xdr:from>
    <xdr:to>
      <xdr:col>4</xdr:col>
      <xdr:colOff>379094</xdr:colOff>
      <xdr:row>86</xdr:row>
      <xdr:rowOff>257174</xdr:rowOff>
    </xdr:to>
    <xdr:sp macro="" textlink="">
      <xdr:nvSpPr>
        <xdr:cNvPr id="7" name="TextBox 3">
          <a:extLst>
            <a:ext uri="{FF2B5EF4-FFF2-40B4-BE49-F238E27FC236}">
              <a16:creationId xmlns:a16="http://schemas.microsoft.com/office/drawing/2014/main" id="{5D5F58E3-6FB9-4F77-AEB3-A91FBC309F6A}"/>
            </a:ext>
            <a:ext uri="{147F2762-F138-4A5C-976F-8EAC2B608ADB}">
              <a16:predDERef xmlns:a16="http://schemas.microsoft.com/office/drawing/2014/main" pred="{8CA18EFE-3CE9-3396-0C35-59C7F6136068}"/>
            </a:ext>
          </a:extLst>
        </xdr:cNvPr>
        <xdr:cNvSpPr txBox="1"/>
      </xdr:nvSpPr>
      <xdr:spPr>
        <a:xfrm>
          <a:off x="2623184" y="21995127"/>
          <a:ext cx="2889885" cy="1483997"/>
        </a:xfrm>
        <a:prstGeom prst="roundRect">
          <a:avLst/>
        </a:prstGeom>
        <a:solidFill>
          <a:schemeClr val="lt1"/>
        </a:solidFill>
        <a:ln w="9525" cmpd="sng">
          <a:solidFill>
            <a:srgbClr val="00B398"/>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1800" b="1" kern="1200">
              <a:solidFill>
                <a:srgbClr val="00B398"/>
              </a:solidFill>
            </a:rPr>
            <a:t>56% </a:t>
          </a:r>
          <a:r>
            <a:rPr lang="en-ZA" sz="1000" b="0" kern="1200">
              <a:solidFill>
                <a:srgbClr val="001D39"/>
              </a:solidFill>
            </a:rPr>
            <a:t>women in STEM as a % of all females</a:t>
          </a:r>
        </a:p>
        <a:p>
          <a:pPr algn="l"/>
          <a:r>
            <a:rPr lang="en-ZA" sz="1800" b="1" kern="1200">
              <a:solidFill>
                <a:srgbClr val="00B398"/>
              </a:solidFill>
            </a:rPr>
            <a:t>77% </a:t>
          </a:r>
          <a:r>
            <a:rPr lang="en-ZA" sz="1000" b="0" kern="1200">
              <a:solidFill>
                <a:srgbClr val="001D39"/>
              </a:solidFill>
            </a:rPr>
            <a:t>total STEM</a:t>
          </a:r>
          <a:r>
            <a:rPr lang="en-ZA" sz="1000" b="0" kern="1200" baseline="0">
              <a:solidFill>
                <a:srgbClr val="001D39"/>
              </a:solidFill>
            </a:rPr>
            <a:t> positions</a:t>
          </a:r>
        </a:p>
        <a:p>
          <a:pPr algn="l"/>
          <a:r>
            <a:rPr lang="en-ZA" sz="1800" b="1" kern="1200" baseline="0">
              <a:solidFill>
                <a:srgbClr val="00B398"/>
              </a:solidFill>
            </a:rPr>
            <a:t>18% </a:t>
          </a:r>
          <a:r>
            <a:rPr lang="en-ZA" sz="1000" b="0" kern="1200" baseline="0">
              <a:solidFill>
                <a:srgbClr val="001D39"/>
              </a:solidFill>
            </a:rPr>
            <a:t>women in STEM</a:t>
          </a:r>
          <a:endParaRPr lang="en-ZA" sz="1000" b="0" kern="1200">
            <a:solidFill>
              <a:srgbClr val="001D39"/>
            </a:solidFill>
          </a:endParaRPr>
        </a:p>
      </xdr:txBody>
    </xdr:sp>
    <xdr:clientData/>
  </xdr:twoCellAnchor>
  <xdr:twoCellAnchor>
    <xdr:from>
      <xdr:col>3</xdr:col>
      <xdr:colOff>117372</xdr:colOff>
      <xdr:row>82</xdr:row>
      <xdr:rowOff>27563</xdr:rowOff>
    </xdr:from>
    <xdr:to>
      <xdr:col>3</xdr:col>
      <xdr:colOff>1291590</xdr:colOff>
      <xdr:row>83</xdr:row>
      <xdr:rowOff>59365</xdr:rowOff>
    </xdr:to>
    <xdr:sp macro="" textlink="">
      <xdr:nvSpPr>
        <xdr:cNvPr id="5" name="TextBox 4">
          <a:extLst>
            <a:ext uri="{FF2B5EF4-FFF2-40B4-BE49-F238E27FC236}">
              <a16:creationId xmlns:a16="http://schemas.microsoft.com/office/drawing/2014/main" id="{F75EDB29-F64C-47B4-A149-679A0BE28146}"/>
            </a:ext>
            <a:ext uri="{147F2762-F138-4A5C-976F-8EAC2B608ADB}">
              <a16:predDERef xmlns:a16="http://schemas.microsoft.com/office/drawing/2014/main" pred="{5D5F58E3-6FB9-4F77-AEB3-A91FBC309F6A}"/>
            </a:ext>
          </a:extLst>
        </xdr:cNvPr>
        <xdr:cNvSpPr txBox="1"/>
      </xdr:nvSpPr>
      <xdr:spPr>
        <a:xfrm>
          <a:off x="2774847" y="22144613"/>
          <a:ext cx="1174218" cy="308027"/>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Women in STEM</a:t>
          </a:r>
          <a:r>
            <a:rPr lang="en-ZA" sz="1000" b="1" kern="1200" baseline="30000">
              <a:solidFill>
                <a:schemeClr val="bg1"/>
              </a:solidFill>
              <a:latin typeface="Calibri" panose="020F0502020204030204" pitchFamily="34" charset="0"/>
              <a:ea typeface="Calibri" panose="020F0502020204030204" pitchFamily="34" charset="0"/>
              <a:cs typeface="Calibri" panose="020F0502020204030204" pitchFamily="34" charset="0"/>
            </a:rPr>
            <a:t>1</a:t>
          </a:r>
        </a:p>
      </xdr:txBody>
    </xdr:sp>
    <xdr:clientData/>
  </xdr:twoCellAnchor>
  <xdr:twoCellAnchor>
    <xdr:from>
      <xdr:col>0</xdr:col>
      <xdr:colOff>857250</xdr:colOff>
      <xdr:row>1</xdr:row>
      <xdr:rowOff>0</xdr:rowOff>
    </xdr:from>
    <xdr:to>
      <xdr:col>4</xdr:col>
      <xdr:colOff>810064</xdr:colOff>
      <xdr:row>3</xdr:row>
      <xdr:rowOff>16510</xdr:rowOff>
    </xdr:to>
    <xdr:grpSp>
      <xdr:nvGrpSpPr>
        <xdr:cNvPr id="4" name="Group 3">
          <a:extLst>
            <a:ext uri="{FF2B5EF4-FFF2-40B4-BE49-F238E27FC236}">
              <a16:creationId xmlns:a16="http://schemas.microsoft.com/office/drawing/2014/main" id="{258E9AD4-9B6D-4709-9E9A-CDF9C6364ABA}"/>
            </a:ext>
          </a:extLst>
        </xdr:cNvPr>
        <xdr:cNvGrpSpPr/>
      </xdr:nvGrpSpPr>
      <xdr:grpSpPr>
        <a:xfrm>
          <a:off x="857250" y="161925"/>
          <a:ext cx="4934389" cy="340360"/>
          <a:chOff x="889000" y="174625"/>
          <a:chExt cx="5086789" cy="349885"/>
        </a:xfrm>
      </xdr:grpSpPr>
      <xdr:grpSp>
        <xdr:nvGrpSpPr>
          <xdr:cNvPr id="6" name="Group 5">
            <a:hlinkClick xmlns:r="http://schemas.openxmlformats.org/officeDocument/2006/relationships" r:id="rId2"/>
            <a:extLst>
              <a:ext uri="{FF2B5EF4-FFF2-40B4-BE49-F238E27FC236}">
                <a16:creationId xmlns:a16="http://schemas.microsoft.com/office/drawing/2014/main" id="{E2FE4D3A-E71F-AF80-7443-EFA8ECF77359}"/>
              </a:ext>
            </a:extLst>
          </xdr:cNvPr>
          <xdr:cNvGrpSpPr/>
        </xdr:nvGrpSpPr>
        <xdr:grpSpPr>
          <a:xfrm>
            <a:off x="943357" y="184941"/>
            <a:ext cx="286436" cy="279068"/>
            <a:chOff x="795232" y="4916382"/>
            <a:chExt cx="433668" cy="440266"/>
          </a:xfrm>
        </xdr:grpSpPr>
        <xdr:pic>
          <xdr:nvPicPr>
            <xdr:cNvPr id="14" name="Graphic 13" descr="Home outline">
              <a:extLst>
                <a:ext uri="{FF2B5EF4-FFF2-40B4-BE49-F238E27FC236}">
                  <a16:creationId xmlns:a16="http://schemas.microsoft.com/office/drawing/2014/main" id="{CE6B9FB1-C89B-AE0F-D3B7-43F7CDC8AD0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07042" y="4916382"/>
              <a:ext cx="418302" cy="401762"/>
            </a:xfrm>
            <a:prstGeom prst="rect">
              <a:avLst/>
            </a:prstGeom>
          </xdr:spPr>
        </xdr:pic>
        <xdr:sp macro="" textlink="">
          <xdr:nvSpPr>
            <xdr:cNvPr id="15" name="Oval 14">
              <a:extLst>
                <a:ext uri="{FF2B5EF4-FFF2-40B4-BE49-F238E27FC236}">
                  <a16:creationId xmlns:a16="http://schemas.microsoft.com/office/drawing/2014/main" id="{B9589B2B-2218-F983-9200-13C47E589E1F}"/>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8" name="Flowchart: Terminator 7">
            <a:hlinkClick xmlns:r="http://schemas.openxmlformats.org/officeDocument/2006/relationships" r:id="rId5"/>
            <a:extLst>
              <a:ext uri="{FF2B5EF4-FFF2-40B4-BE49-F238E27FC236}">
                <a16:creationId xmlns:a16="http://schemas.microsoft.com/office/drawing/2014/main" id="{3DEA9313-1823-437E-80EC-31566EA90451}"/>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9" name="Flowchart: Terminator 8">
            <a:hlinkClick xmlns:r="http://schemas.openxmlformats.org/officeDocument/2006/relationships" r:id="rId6"/>
            <a:extLst>
              <a:ext uri="{FF2B5EF4-FFF2-40B4-BE49-F238E27FC236}">
                <a16:creationId xmlns:a16="http://schemas.microsoft.com/office/drawing/2014/main" id="{60262D3B-6E6C-C860-133F-D16BF13E1398}"/>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0" name="Flowchart: Terminator 9">
            <a:hlinkClick xmlns:r="http://schemas.openxmlformats.org/officeDocument/2006/relationships" r:id="rId7"/>
            <a:extLst>
              <a:ext uri="{FF2B5EF4-FFF2-40B4-BE49-F238E27FC236}">
                <a16:creationId xmlns:a16="http://schemas.microsoft.com/office/drawing/2014/main" id="{3611A105-60A7-0FCB-0C3A-99F5D965168F}"/>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1" name="Flowchart: Terminator 10">
            <a:hlinkClick xmlns:r="http://schemas.openxmlformats.org/officeDocument/2006/relationships" r:id="rId8"/>
            <a:extLst>
              <a:ext uri="{FF2B5EF4-FFF2-40B4-BE49-F238E27FC236}">
                <a16:creationId xmlns:a16="http://schemas.microsoft.com/office/drawing/2014/main" id="{6EA3AA3E-2CDF-CE62-379A-D6BDA881F1F5}"/>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2" name="Flowchart: Terminator 11">
            <a:hlinkClick xmlns:r="http://schemas.openxmlformats.org/officeDocument/2006/relationships" r:id="rId9"/>
            <a:extLst>
              <a:ext uri="{FF2B5EF4-FFF2-40B4-BE49-F238E27FC236}">
                <a16:creationId xmlns:a16="http://schemas.microsoft.com/office/drawing/2014/main" id="{FCCF4A49-3643-A091-9894-B9FDD2EC2FBA}"/>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3" name="Rectangle: Rounded Corners 12">
            <a:extLst>
              <a:ext uri="{FF2B5EF4-FFF2-40B4-BE49-F238E27FC236}">
                <a16:creationId xmlns:a16="http://schemas.microsoft.com/office/drawing/2014/main" id="{B45318F1-97D2-6303-BBFA-EAB2AFDEE68D}"/>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283240</xdr:colOff>
      <xdr:row>30</xdr:row>
      <xdr:rowOff>102523</xdr:rowOff>
    </xdr:to>
    <xdr:grpSp>
      <xdr:nvGrpSpPr>
        <xdr:cNvPr id="39" name="Group 38">
          <a:extLst>
            <a:ext uri="{FF2B5EF4-FFF2-40B4-BE49-F238E27FC236}">
              <a16:creationId xmlns:a16="http://schemas.microsoft.com/office/drawing/2014/main" id="{17227B01-E4AF-4ECB-8F6D-28895CFC8501}"/>
            </a:ext>
          </a:extLst>
        </xdr:cNvPr>
        <xdr:cNvGrpSpPr/>
      </xdr:nvGrpSpPr>
      <xdr:grpSpPr>
        <a:xfrm>
          <a:off x="857250" y="647700"/>
          <a:ext cx="1140490" cy="7351048"/>
          <a:chOff x="12800976" y="1543050"/>
          <a:chExt cx="1194493" cy="7410449"/>
        </a:xfrm>
      </xdr:grpSpPr>
      <xdr:sp macro="" textlink="">
        <xdr:nvSpPr>
          <xdr:cNvPr id="40" name="TextBox 39">
            <a:hlinkClick xmlns:r="http://schemas.openxmlformats.org/officeDocument/2006/relationships" r:id="rId10"/>
            <a:extLst>
              <a:ext uri="{FF2B5EF4-FFF2-40B4-BE49-F238E27FC236}">
                <a16:creationId xmlns:a16="http://schemas.microsoft.com/office/drawing/2014/main" id="{682A0E43-416C-AE90-1310-80C9893AACCE}"/>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41" name="TextBox 40">
            <a:hlinkClick xmlns:r="http://schemas.openxmlformats.org/officeDocument/2006/relationships" r:id="rId11"/>
            <a:extLst>
              <a:ext uri="{FF2B5EF4-FFF2-40B4-BE49-F238E27FC236}">
                <a16:creationId xmlns:a16="http://schemas.microsoft.com/office/drawing/2014/main" id="{BBFFD5F3-087A-A566-7E17-8DC4669130DB}"/>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42" name="Rectangle: Rounded Corners 41">
            <a:extLst>
              <a:ext uri="{FF2B5EF4-FFF2-40B4-BE49-F238E27FC236}">
                <a16:creationId xmlns:a16="http://schemas.microsoft.com/office/drawing/2014/main" id="{7360589C-38F5-E951-5581-F7DCCE84D80D}"/>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3" name="TextBox 57">
            <a:extLst>
              <a:ext uri="{FF2B5EF4-FFF2-40B4-BE49-F238E27FC236}">
                <a16:creationId xmlns:a16="http://schemas.microsoft.com/office/drawing/2014/main" id="{4AF50B1C-9EB9-C5A2-73A9-5E39142981F6}"/>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4" name="TextBox 43">
            <a:extLst>
              <a:ext uri="{FF2B5EF4-FFF2-40B4-BE49-F238E27FC236}">
                <a16:creationId xmlns:a16="http://schemas.microsoft.com/office/drawing/2014/main" id="{1C0D2163-3A04-BD6F-0858-6B3846D43819}"/>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45" name="TextBox 44">
            <a:hlinkClick xmlns:r="http://schemas.openxmlformats.org/officeDocument/2006/relationships" r:id="rId12"/>
            <a:extLst>
              <a:ext uri="{FF2B5EF4-FFF2-40B4-BE49-F238E27FC236}">
                <a16:creationId xmlns:a16="http://schemas.microsoft.com/office/drawing/2014/main" id="{49E1AC64-4080-A4C6-E874-2738B0F41DB1}"/>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46" name="TextBox 45">
            <a:hlinkClick xmlns:r="http://schemas.openxmlformats.org/officeDocument/2006/relationships" r:id="rId13"/>
            <a:extLst>
              <a:ext uri="{FF2B5EF4-FFF2-40B4-BE49-F238E27FC236}">
                <a16:creationId xmlns:a16="http://schemas.microsoft.com/office/drawing/2014/main" id="{B987D3B2-2B4D-1998-E342-BC94F4A87E53}"/>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47" name="TextBox 46">
            <a:hlinkClick xmlns:r="http://schemas.openxmlformats.org/officeDocument/2006/relationships" r:id="rId14"/>
            <a:extLst>
              <a:ext uri="{FF2B5EF4-FFF2-40B4-BE49-F238E27FC236}">
                <a16:creationId xmlns:a16="http://schemas.microsoft.com/office/drawing/2014/main" id="{D5F4B6A5-15A3-645D-C5E1-9CAD942D8066}"/>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48" name="TextBox 47">
            <a:hlinkClick xmlns:r="http://schemas.openxmlformats.org/officeDocument/2006/relationships" r:id="rId15"/>
            <a:extLst>
              <a:ext uri="{FF2B5EF4-FFF2-40B4-BE49-F238E27FC236}">
                <a16:creationId xmlns:a16="http://schemas.microsoft.com/office/drawing/2014/main" id="{B971D993-1781-E9C0-FD17-0E84F0633D9C}"/>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49" name="TextBox 48">
            <a:hlinkClick xmlns:r="http://schemas.openxmlformats.org/officeDocument/2006/relationships" r:id="rId16"/>
            <a:extLst>
              <a:ext uri="{FF2B5EF4-FFF2-40B4-BE49-F238E27FC236}">
                <a16:creationId xmlns:a16="http://schemas.microsoft.com/office/drawing/2014/main" id="{4281FBAA-A739-85BB-2144-8783565ED45E}"/>
              </a:ext>
            </a:extLst>
          </xdr:cNvPr>
          <xdr:cNvSpPr txBox="1"/>
        </xdr:nvSpPr>
        <xdr:spPr>
          <a:xfrm>
            <a:off x="12897185" y="3485286"/>
            <a:ext cx="1026000" cy="384111"/>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Diversity and equal opportunity</a:t>
            </a:r>
          </a:p>
        </xdr:txBody>
      </xdr:sp>
      <xdr:sp macro="" textlink="">
        <xdr:nvSpPr>
          <xdr:cNvPr id="50" name="TextBox 49">
            <a:hlinkClick xmlns:r="http://schemas.openxmlformats.org/officeDocument/2006/relationships" r:id="rId17"/>
            <a:extLst>
              <a:ext uri="{FF2B5EF4-FFF2-40B4-BE49-F238E27FC236}">
                <a16:creationId xmlns:a16="http://schemas.microsoft.com/office/drawing/2014/main" id="{5FC97ACD-0F66-FCD0-E2C0-52FAFF2B9021}"/>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Remuneration</a:t>
            </a:r>
          </a:p>
        </xdr:txBody>
      </xdr:sp>
      <xdr:sp macro="" textlink="">
        <xdr:nvSpPr>
          <xdr:cNvPr id="51" name="TextBox 50">
            <a:hlinkClick xmlns:r="http://schemas.openxmlformats.org/officeDocument/2006/relationships" r:id="rId18"/>
            <a:extLst>
              <a:ext uri="{FF2B5EF4-FFF2-40B4-BE49-F238E27FC236}">
                <a16:creationId xmlns:a16="http://schemas.microsoft.com/office/drawing/2014/main" id="{EB8C2C82-5BE1-FF4A-CC2B-64E01382E5D2}"/>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52" name="TextBox 51">
            <a:hlinkClick xmlns:r="http://schemas.openxmlformats.org/officeDocument/2006/relationships" r:id="rId19"/>
            <a:extLst>
              <a:ext uri="{FF2B5EF4-FFF2-40B4-BE49-F238E27FC236}">
                <a16:creationId xmlns:a16="http://schemas.microsoft.com/office/drawing/2014/main" id="{CC321121-8668-D8B0-3679-3E3E5691BC92}"/>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53" name="TextBox 52">
            <a:hlinkClick xmlns:r="http://schemas.openxmlformats.org/officeDocument/2006/relationships" r:id="rId20"/>
            <a:extLst>
              <a:ext uri="{FF2B5EF4-FFF2-40B4-BE49-F238E27FC236}">
                <a16:creationId xmlns:a16="http://schemas.microsoft.com/office/drawing/2014/main" id="{B351E665-AC5A-DD68-D917-7FDC26DBB670}"/>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54" name="TextBox 53">
            <a:hlinkClick xmlns:r="http://schemas.openxmlformats.org/officeDocument/2006/relationships" r:id="rId21"/>
            <a:extLst>
              <a:ext uri="{FF2B5EF4-FFF2-40B4-BE49-F238E27FC236}">
                <a16:creationId xmlns:a16="http://schemas.microsoft.com/office/drawing/2014/main" id="{A315A54D-B246-3C53-C1F8-FF60912F4430}"/>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Hiring and turnover</a:t>
            </a:r>
          </a:p>
        </xdr:txBody>
      </xdr:sp>
      <xdr:sp macro="" textlink="">
        <xdr:nvSpPr>
          <xdr:cNvPr id="55" name="TextBox 54">
            <a:hlinkClick xmlns:r="http://schemas.openxmlformats.org/officeDocument/2006/relationships" r:id="rId22"/>
            <a:extLst>
              <a:ext uri="{FF2B5EF4-FFF2-40B4-BE49-F238E27FC236}">
                <a16:creationId xmlns:a16="http://schemas.microsoft.com/office/drawing/2014/main" id="{7453C444-1F1D-2809-62D3-D858F566403D}"/>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56" name="TextBox 55">
            <a:hlinkClick xmlns:r="http://schemas.openxmlformats.org/officeDocument/2006/relationships" r:id="rId23"/>
            <a:extLst>
              <a:ext uri="{FF2B5EF4-FFF2-40B4-BE49-F238E27FC236}">
                <a16:creationId xmlns:a16="http://schemas.microsoft.com/office/drawing/2014/main" id="{D531F44A-E1A8-4B03-5CC7-4FEE85A12F5B}"/>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57" name="TextBox 56">
            <a:hlinkClick xmlns:r="http://schemas.openxmlformats.org/officeDocument/2006/relationships" r:id="rId24"/>
            <a:extLst>
              <a:ext uri="{FF2B5EF4-FFF2-40B4-BE49-F238E27FC236}">
                <a16:creationId xmlns:a16="http://schemas.microsoft.com/office/drawing/2014/main" id="{A3698F8B-EE78-4C4B-40CD-AF839F96DAD2}"/>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58" name="TextBox 57">
            <a:hlinkClick xmlns:r="http://schemas.openxmlformats.org/officeDocument/2006/relationships" r:id="rId25"/>
            <a:extLst>
              <a:ext uri="{FF2B5EF4-FFF2-40B4-BE49-F238E27FC236}">
                <a16:creationId xmlns:a16="http://schemas.microsoft.com/office/drawing/2014/main" id="{63396E48-D67F-0D35-4F2C-C862F6DD8896}"/>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59" name="TextBox 58">
            <a:hlinkClick xmlns:r="http://schemas.openxmlformats.org/officeDocument/2006/relationships" r:id="rId26"/>
            <a:extLst>
              <a:ext uri="{FF2B5EF4-FFF2-40B4-BE49-F238E27FC236}">
                <a16:creationId xmlns:a16="http://schemas.microsoft.com/office/drawing/2014/main" id="{9D757A2C-A610-0933-00CD-3BBA78665D49}"/>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60" name="TextBox 77">
            <a:hlinkClick xmlns:r="http://schemas.openxmlformats.org/officeDocument/2006/relationships" r:id="rId27"/>
            <a:extLst>
              <a:ext uri="{FF2B5EF4-FFF2-40B4-BE49-F238E27FC236}">
                <a16:creationId xmlns:a16="http://schemas.microsoft.com/office/drawing/2014/main" id="{6D1F2F19-92BA-3086-201E-78CF4AB8933A}"/>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61" name="TextBox 60">
            <a:hlinkClick xmlns:r="http://schemas.openxmlformats.org/officeDocument/2006/relationships" r:id="rId28"/>
            <a:extLst>
              <a:ext uri="{FF2B5EF4-FFF2-40B4-BE49-F238E27FC236}">
                <a16:creationId xmlns:a16="http://schemas.microsoft.com/office/drawing/2014/main" id="{855EFAC2-FF3E-5269-55F0-0BE174E60329}"/>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28.xml><?xml version="1.0" encoding="utf-8"?>
<xdr:wsDr xmlns:xdr="http://schemas.openxmlformats.org/drawingml/2006/spreadsheetDrawing" xmlns:a="http://schemas.openxmlformats.org/drawingml/2006/main">
  <xdr:twoCellAnchor>
    <xdr:from>
      <xdr:col>5</xdr:col>
      <xdr:colOff>381952</xdr:colOff>
      <xdr:row>40</xdr:row>
      <xdr:rowOff>0</xdr:rowOff>
    </xdr:from>
    <xdr:to>
      <xdr:col>9</xdr:col>
      <xdr:colOff>53340</xdr:colOff>
      <xdr:row>45</xdr:row>
      <xdr:rowOff>8282</xdr:rowOff>
    </xdr:to>
    <xdr:graphicFrame macro="">
      <xdr:nvGraphicFramePr>
        <xdr:cNvPr id="9" name="Chart 1">
          <a:extLst>
            <a:ext uri="{FF2B5EF4-FFF2-40B4-BE49-F238E27FC236}">
              <a16:creationId xmlns:a16="http://schemas.microsoft.com/office/drawing/2014/main" id="{7B61B830-EBB2-4452-98AF-01E9593284A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286619</xdr:colOff>
      <xdr:row>48</xdr:row>
      <xdr:rowOff>16565</xdr:rowOff>
    </xdr:from>
    <xdr:to>
      <xdr:col>8</xdr:col>
      <xdr:colOff>1010396</xdr:colOff>
      <xdr:row>54</xdr:row>
      <xdr:rowOff>17890</xdr:rowOff>
    </xdr:to>
    <xdr:graphicFrame macro="">
      <xdr:nvGraphicFramePr>
        <xdr:cNvPr id="3" name="Chart 2">
          <a:extLst>
            <a:ext uri="{FF2B5EF4-FFF2-40B4-BE49-F238E27FC236}">
              <a16:creationId xmlns:a16="http://schemas.microsoft.com/office/drawing/2014/main" id="{4D14E0BC-0DDE-58D0-2C33-9DA37C6E948E}"/>
            </a:ext>
            <a:ext uri="{147F2762-F138-4A5C-976F-8EAC2B608ADB}">
              <a16:predDERef xmlns:a16="http://schemas.microsoft.com/office/drawing/2014/main" pred="{7B61B830-EBB2-4452-98AF-01E9593284A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226695</xdr:colOff>
      <xdr:row>58</xdr:row>
      <xdr:rowOff>0</xdr:rowOff>
    </xdr:from>
    <xdr:to>
      <xdr:col>8</xdr:col>
      <xdr:colOff>942023</xdr:colOff>
      <xdr:row>64</xdr:row>
      <xdr:rowOff>2858</xdr:rowOff>
    </xdr:to>
    <xdr:graphicFrame macro="">
      <xdr:nvGraphicFramePr>
        <xdr:cNvPr id="5" name="Chart 4">
          <a:extLst>
            <a:ext uri="{FF2B5EF4-FFF2-40B4-BE49-F238E27FC236}">
              <a16:creationId xmlns:a16="http://schemas.microsoft.com/office/drawing/2014/main" id="{DE7F6AA6-0A17-4293-9A97-68912E19A38F}"/>
            </a:ext>
            <a:ext uri="{147F2762-F138-4A5C-976F-8EAC2B608ADB}">
              <a16:predDERef xmlns:a16="http://schemas.microsoft.com/office/drawing/2014/main" pred="{4D14E0BC-0DDE-58D0-2C33-9DA37C6E948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5</xdr:col>
      <xdr:colOff>343231</xdr:colOff>
      <xdr:row>20</xdr:row>
      <xdr:rowOff>2733</xdr:rowOff>
    </xdr:from>
    <xdr:to>
      <xdr:col>8</xdr:col>
      <xdr:colOff>990931</xdr:colOff>
      <xdr:row>28</xdr:row>
      <xdr:rowOff>33130</xdr:rowOff>
    </xdr:to>
    <xdr:graphicFrame macro="">
      <xdr:nvGraphicFramePr>
        <xdr:cNvPr id="7" name="Chart 5">
          <a:extLst>
            <a:ext uri="{FF2B5EF4-FFF2-40B4-BE49-F238E27FC236}">
              <a16:creationId xmlns:a16="http://schemas.microsoft.com/office/drawing/2014/main" id="{87614254-AAD6-4D3F-9112-8B3A45497468}"/>
            </a:ext>
            <a:ext uri="{147F2762-F138-4A5C-976F-8EAC2B608ADB}">
              <a16:predDERef xmlns:a16="http://schemas.microsoft.com/office/drawing/2014/main" pred="{DE7F6AA6-0A17-4293-9A97-68912E19A38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0</xdr:colOff>
      <xdr:row>1</xdr:row>
      <xdr:rowOff>0</xdr:rowOff>
    </xdr:from>
    <xdr:to>
      <xdr:col>5</xdr:col>
      <xdr:colOff>208332</xdr:colOff>
      <xdr:row>3</xdr:row>
      <xdr:rowOff>5826</xdr:rowOff>
    </xdr:to>
    <xdr:grpSp>
      <xdr:nvGrpSpPr>
        <xdr:cNvPr id="10" name="Group 9">
          <a:extLst>
            <a:ext uri="{FF2B5EF4-FFF2-40B4-BE49-F238E27FC236}">
              <a16:creationId xmlns:a16="http://schemas.microsoft.com/office/drawing/2014/main" id="{5CF9C11B-06ED-4769-9E09-875CDD66C51F}"/>
            </a:ext>
          </a:extLst>
        </xdr:cNvPr>
        <xdr:cNvGrpSpPr/>
      </xdr:nvGrpSpPr>
      <xdr:grpSpPr>
        <a:xfrm>
          <a:off x="861391" y="165652"/>
          <a:ext cx="4937702" cy="337131"/>
          <a:chOff x="889000" y="174625"/>
          <a:chExt cx="5086789" cy="349885"/>
        </a:xfrm>
      </xdr:grpSpPr>
      <xdr:grpSp>
        <xdr:nvGrpSpPr>
          <xdr:cNvPr id="11" name="Group 10">
            <a:hlinkClick xmlns:r="http://schemas.openxmlformats.org/officeDocument/2006/relationships" r:id="rId5"/>
            <a:extLst>
              <a:ext uri="{FF2B5EF4-FFF2-40B4-BE49-F238E27FC236}">
                <a16:creationId xmlns:a16="http://schemas.microsoft.com/office/drawing/2014/main" id="{2D20EA86-16C9-7506-37A4-6B7A3AB732BB}"/>
              </a:ext>
            </a:extLst>
          </xdr:cNvPr>
          <xdr:cNvGrpSpPr/>
        </xdr:nvGrpSpPr>
        <xdr:grpSpPr>
          <a:xfrm>
            <a:off x="943357" y="184941"/>
            <a:ext cx="286436" cy="279068"/>
            <a:chOff x="795232" y="4916382"/>
            <a:chExt cx="433668" cy="440266"/>
          </a:xfrm>
        </xdr:grpSpPr>
        <xdr:pic>
          <xdr:nvPicPr>
            <xdr:cNvPr id="18" name="Graphic 17" descr="Home outline">
              <a:extLst>
                <a:ext uri="{FF2B5EF4-FFF2-40B4-BE49-F238E27FC236}">
                  <a16:creationId xmlns:a16="http://schemas.microsoft.com/office/drawing/2014/main" id="{63436A2D-C3D9-4B06-F587-EF136D149054}"/>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807042" y="4916382"/>
              <a:ext cx="418302" cy="401762"/>
            </a:xfrm>
            <a:prstGeom prst="rect">
              <a:avLst/>
            </a:prstGeom>
          </xdr:spPr>
        </xdr:pic>
        <xdr:sp macro="" textlink="">
          <xdr:nvSpPr>
            <xdr:cNvPr id="19" name="Oval 18">
              <a:extLst>
                <a:ext uri="{FF2B5EF4-FFF2-40B4-BE49-F238E27FC236}">
                  <a16:creationId xmlns:a16="http://schemas.microsoft.com/office/drawing/2014/main" id="{223EFEF6-FCC6-E2BF-D1BD-756559AE687E}"/>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2" name="Flowchart: Terminator 11">
            <a:hlinkClick xmlns:r="http://schemas.openxmlformats.org/officeDocument/2006/relationships" r:id="rId8"/>
            <a:extLst>
              <a:ext uri="{FF2B5EF4-FFF2-40B4-BE49-F238E27FC236}">
                <a16:creationId xmlns:a16="http://schemas.microsoft.com/office/drawing/2014/main" id="{BBC2938A-270B-75C2-F5F7-DCADC307299A}"/>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3" name="Flowchart: Terminator 12">
            <a:hlinkClick xmlns:r="http://schemas.openxmlformats.org/officeDocument/2006/relationships" r:id="rId9"/>
            <a:extLst>
              <a:ext uri="{FF2B5EF4-FFF2-40B4-BE49-F238E27FC236}">
                <a16:creationId xmlns:a16="http://schemas.microsoft.com/office/drawing/2014/main" id="{659C5547-7E65-16D7-B699-D6E50D78DD28}"/>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4" name="Flowchart: Terminator 13">
            <a:hlinkClick xmlns:r="http://schemas.openxmlformats.org/officeDocument/2006/relationships" r:id="rId10"/>
            <a:extLst>
              <a:ext uri="{FF2B5EF4-FFF2-40B4-BE49-F238E27FC236}">
                <a16:creationId xmlns:a16="http://schemas.microsoft.com/office/drawing/2014/main" id="{CB0D36CE-F36D-06E9-230E-0CA36C86B587}"/>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5" name="Flowchart: Terminator 14">
            <a:hlinkClick xmlns:r="http://schemas.openxmlformats.org/officeDocument/2006/relationships" r:id="rId11"/>
            <a:extLst>
              <a:ext uri="{FF2B5EF4-FFF2-40B4-BE49-F238E27FC236}">
                <a16:creationId xmlns:a16="http://schemas.microsoft.com/office/drawing/2014/main" id="{CABB6F71-257F-770F-2021-BA2364FEC13F}"/>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6" name="Flowchart: Terminator 15">
            <a:hlinkClick xmlns:r="http://schemas.openxmlformats.org/officeDocument/2006/relationships" r:id="rId12"/>
            <a:extLst>
              <a:ext uri="{FF2B5EF4-FFF2-40B4-BE49-F238E27FC236}">
                <a16:creationId xmlns:a16="http://schemas.microsoft.com/office/drawing/2014/main" id="{8117448E-8060-1BA3-8A38-1FABF6258864}"/>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7" name="Rectangle: Rounded Corners 16">
            <a:extLst>
              <a:ext uri="{FF2B5EF4-FFF2-40B4-BE49-F238E27FC236}">
                <a16:creationId xmlns:a16="http://schemas.microsoft.com/office/drawing/2014/main" id="{EDCF1F3E-9295-285C-EE25-27F72221B578}"/>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282826</xdr:colOff>
      <xdr:row>31</xdr:row>
      <xdr:rowOff>185267</xdr:rowOff>
    </xdr:to>
    <xdr:grpSp>
      <xdr:nvGrpSpPr>
        <xdr:cNvPr id="43" name="Group 42">
          <a:extLst>
            <a:ext uri="{FF2B5EF4-FFF2-40B4-BE49-F238E27FC236}">
              <a16:creationId xmlns:a16="http://schemas.microsoft.com/office/drawing/2014/main" id="{C4BBE4C4-EDAA-420D-96FA-B6F4F5D9C06D}"/>
            </a:ext>
          </a:extLst>
        </xdr:cNvPr>
        <xdr:cNvGrpSpPr/>
      </xdr:nvGrpSpPr>
      <xdr:grpSpPr>
        <a:xfrm>
          <a:off x="861391" y="662609"/>
          <a:ext cx="1144218" cy="7275180"/>
          <a:chOff x="12800976" y="1543050"/>
          <a:chExt cx="1194493" cy="7410449"/>
        </a:xfrm>
      </xdr:grpSpPr>
      <xdr:sp macro="" textlink="">
        <xdr:nvSpPr>
          <xdr:cNvPr id="44" name="TextBox 43">
            <a:hlinkClick xmlns:r="http://schemas.openxmlformats.org/officeDocument/2006/relationships" r:id="rId13"/>
            <a:extLst>
              <a:ext uri="{FF2B5EF4-FFF2-40B4-BE49-F238E27FC236}">
                <a16:creationId xmlns:a16="http://schemas.microsoft.com/office/drawing/2014/main" id="{254B36EB-5766-DFCA-7931-FB8F4F6D1B13}"/>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45" name="TextBox 44">
            <a:hlinkClick xmlns:r="http://schemas.openxmlformats.org/officeDocument/2006/relationships" r:id="rId14"/>
            <a:extLst>
              <a:ext uri="{FF2B5EF4-FFF2-40B4-BE49-F238E27FC236}">
                <a16:creationId xmlns:a16="http://schemas.microsoft.com/office/drawing/2014/main" id="{A82D7AE9-77A5-7B9D-A583-9AE87E7E7D75}"/>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46" name="Rectangle: Rounded Corners 45">
            <a:extLst>
              <a:ext uri="{FF2B5EF4-FFF2-40B4-BE49-F238E27FC236}">
                <a16:creationId xmlns:a16="http://schemas.microsoft.com/office/drawing/2014/main" id="{081D1AF0-E3E9-AEFA-FDBB-7A05F8D49518}"/>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7" name="TextBox 57">
            <a:extLst>
              <a:ext uri="{FF2B5EF4-FFF2-40B4-BE49-F238E27FC236}">
                <a16:creationId xmlns:a16="http://schemas.microsoft.com/office/drawing/2014/main" id="{93BB98F0-204B-EEB7-988A-716D7DC43B3D}"/>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8" name="TextBox 47">
            <a:extLst>
              <a:ext uri="{FF2B5EF4-FFF2-40B4-BE49-F238E27FC236}">
                <a16:creationId xmlns:a16="http://schemas.microsoft.com/office/drawing/2014/main" id="{6A2B16B7-6182-4AED-1979-B0CFB1699449}"/>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49" name="TextBox 48">
            <a:hlinkClick xmlns:r="http://schemas.openxmlformats.org/officeDocument/2006/relationships" r:id="rId15"/>
            <a:extLst>
              <a:ext uri="{FF2B5EF4-FFF2-40B4-BE49-F238E27FC236}">
                <a16:creationId xmlns:a16="http://schemas.microsoft.com/office/drawing/2014/main" id="{DD452CF6-DD40-C77B-D576-75574E8D4C7E}"/>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50" name="TextBox 49">
            <a:hlinkClick xmlns:r="http://schemas.openxmlformats.org/officeDocument/2006/relationships" r:id="rId16"/>
            <a:extLst>
              <a:ext uri="{FF2B5EF4-FFF2-40B4-BE49-F238E27FC236}">
                <a16:creationId xmlns:a16="http://schemas.microsoft.com/office/drawing/2014/main" id="{F5C89942-9FC5-954E-5E5B-D39CB393167C}"/>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51" name="TextBox 50">
            <a:hlinkClick xmlns:r="http://schemas.openxmlformats.org/officeDocument/2006/relationships" r:id="rId17"/>
            <a:extLst>
              <a:ext uri="{FF2B5EF4-FFF2-40B4-BE49-F238E27FC236}">
                <a16:creationId xmlns:a16="http://schemas.microsoft.com/office/drawing/2014/main" id="{413403D4-60D9-878B-473A-2806693419E1}"/>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52" name="TextBox 51">
            <a:hlinkClick xmlns:r="http://schemas.openxmlformats.org/officeDocument/2006/relationships" r:id="rId18"/>
            <a:extLst>
              <a:ext uri="{FF2B5EF4-FFF2-40B4-BE49-F238E27FC236}">
                <a16:creationId xmlns:a16="http://schemas.microsoft.com/office/drawing/2014/main" id="{16AC0BF6-9722-FCA0-D811-4390D7D82F4B}"/>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53" name="TextBox 52">
            <a:hlinkClick xmlns:r="http://schemas.openxmlformats.org/officeDocument/2006/relationships" r:id="rId19"/>
            <a:extLst>
              <a:ext uri="{FF2B5EF4-FFF2-40B4-BE49-F238E27FC236}">
                <a16:creationId xmlns:a16="http://schemas.microsoft.com/office/drawing/2014/main" id="{61768D0D-8B90-7C36-2B42-7A692612700E}"/>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54" name="TextBox 53">
            <a:hlinkClick xmlns:r="http://schemas.openxmlformats.org/officeDocument/2006/relationships" r:id="rId20"/>
            <a:extLst>
              <a:ext uri="{FF2B5EF4-FFF2-40B4-BE49-F238E27FC236}">
                <a16:creationId xmlns:a16="http://schemas.microsoft.com/office/drawing/2014/main" id="{7E7C7077-3AD8-BE4D-D108-DC3870D6E973}"/>
              </a:ext>
            </a:extLst>
          </xdr:cNvPr>
          <xdr:cNvSpPr txBox="1"/>
        </xdr:nvSpPr>
        <xdr:spPr>
          <a:xfrm>
            <a:off x="12897185" y="3911442"/>
            <a:ext cx="1026000" cy="219627"/>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Remuneration</a:t>
            </a:r>
          </a:p>
        </xdr:txBody>
      </xdr:sp>
      <xdr:sp macro="" textlink="">
        <xdr:nvSpPr>
          <xdr:cNvPr id="55" name="TextBox 54">
            <a:hlinkClick xmlns:r="http://schemas.openxmlformats.org/officeDocument/2006/relationships" r:id="rId21"/>
            <a:extLst>
              <a:ext uri="{FF2B5EF4-FFF2-40B4-BE49-F238E27FC236}">
                <a16:creationId xmlns:a16="http://schemas.microsoft.com/office/drawing/2014/main" id="{C9E217DC-F53C-3325-FE61-99E86CE261A0}"/>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56" name="TextBox 55">
            <a:hlinkClick xmlns:r="http://schemas.openxmlformats.org/officeDocument/2006/relationships" r:id="rId22"/>
            <a:extLst>
              <a:ext uri="{FF2B5EF4-FFF2-40B4-BE49-F238E27FC236}">
                <a16:creationId xmlns:a16="http://schemas.microsoft.com/office/drawing/2014/main" id="{C1EF1316-B154-48EB-CB47-A1F758BD54A8}"/>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57" name="TextBox 56">
            <a:hlinkClick xmlns:r="http://schemas.openxmlformats.org/officeDocument/2006/relationships" r:id="rId23"/>
            <a:extLst>
              <a:ext uri="{FF2B5EF4-FFF2-40B4-BE49-F238E27FC236}">
                <a16:creationId xmlns:a16="http://schemas.microsoft.com/office/drawing/2014/main" id="{C94E9568-BF19-DC95-E9EA-DB5C3BAE7C39}"/>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58" name="TextBox 57">
            <a:hlinkClick xmlns:r="http://schemas.openxmlformats.org/officeDocument/2006/relationships" r:id="rId24"/>
            <a:extLst>
              <a:ext uri="{FF2B5EF4-FFF2-40B4-BE49-F238E27FC236}">
                <a16:creationId xmlns:a16="http://schemas.microsoft.com/office/drawing/2014/main" id="{7B0AA125-BC70-B137-4251-2D63D43BD46A}"/>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Hiring and turnover</a:t>
            </a:r>
          </a:p>
        </xdr:txBody>
      </xdr:sp>
      <xdr:sp macro="" textlink="">
        <xdr:nvSpPr>
          <xdr:cNvPr id="59" name="TextBox 58">
            <a:hlinkClick xmlns:r="http://schemas.openxmlformats.org/officeDocument/2006/relationships" r:id="rId25"/>
            <a:extLst>
              <a:ext uri="{FF2B5EF4-FFF2-40B4-BE49-F238E27FC236}">
                <a16:creationId xmlns:a16="http://schemas.microsoft.com/office/drawing/2014/main" id="{3247A2DD-6B0E-3707-3E1B-71EF2AD65C04}"/>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60" name="TextBox 59">
            <a:hlinkClick xmlns:r="http://schemas.openxmlformats.org/officeDocument/2006/relationships" r:id="rId26"/>
            <a:extLst>
              <a:ext uri="{FF2B5EF4-FFF2-40B4-BE49-F238E27FC236}">
                <a16:creationId xmlns:a16="http://schemas.microsoft.com/office/drawing/2014/main" id="{24CE3FD8-5824-1B5F-10B7-5F300E04B388}"/>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61" name="TextBox 60">
            <a:hlinkClick xmlns:r="http://schemas.openxmlformats.org/officeDocument/2006/relationships" r:id="rId27"/>
            <a:extLst>
              <a:ext uri="{FF2B5EF4-FFF2-40B4-BE49-F238E27FC236}">
                <a16:creationId xmlns:a16="http://schemas.microsoft.com/office/drawing/2014/main" id="{5A8C78AC-71D2-585E-0255-F6A03713011A}"/>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62" name="TextBox 61">
            <a:hlinkClick xmlns:r="http://schemas.openxmlformats.org/officeDocument/2006/relationships" r:id="rId28"/>
            <a:extLst>
              <a:ext uri="{FF2B5EF4-FFF2-40B4-BE49-F238E27FC236}">
                <a16:creationId xmlns:a16="http://schemas.microsoft.com/office/drawing/2014/main" id="{320EE472-BC8F-E8B4-6448-488B9CD8DB6D}"/>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63" name="TextBox 62">
            <a:hlinkClick xmlns:r="http://schemas.openxmlformats.org/officeDocument/2006/relationships" r:id="rId29"/>
            <a:extLst>
              <a:ext uri="{FF2B5EF4-FFF2-40B4-BE49-F238E27FC236}">
                <a16:creationId xmlns:a16="http://schemas.microsoft.com/office/drawing/2014/main" id="{00E57758-A111-16C6-279B-F0A913E386B8}"/>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64" name="TextBox 77">
            <a:hlinkClick xmlns:r="http://schemas.openxmlformats.org/officeDocument/2006/relationships" r:id="rId30"/>
            <a:extLst>
              <a:ext uri="{FF2B5EF4-FFF2-40B4-BE49-F238E27FC236}">
                <a16:creationId xmlns:a16="http://schemas.microsoft.com/office/drawing/2014/main" id="{7DE77505-14D2-4398-053D-F4E7E8A1A55E}"/>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65" name="TextBox 64">
            <a:hlinkClick xmlns:r="http://schemas.openxmlformats.org/officeDocument/2006/relationships" r:id="rId31"/>
            <a:extLst>
              <a:ext uri="{FF2B5EF4-FFF2-40B4-BE49-F238E27FC236}">
                <a16:creationId xmlns:a16="http://schemas.microsoft.com/office/drawing/2014/main" id="{E245D158-8FB0-EFDE-1FA5-3CBE0CEBCB16}"/>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29.xml><?xml version="1.0" encoding="utf-8"?>
<xdr:wsDr xmlns:xdr="http://schemas.openxmlformats.org/drawingml/2006/spreadsheetDrawing" xmlns:a="http://schemas.openxmlformats.org/drawingml/2006/main">
  <xdr:twoCellAnchor>
    <xdr:from>
      <xdr:col>7</xdr:col>
      <xdr:colOff>421005</xdr:colOff>
      <xdr:row>6</xdr:row>
      <xdr:rowOff>264795</xdr:rowOff>
    </xdr:from>
    <xdr:to>
      <xdr:col>10</xdr:col>
      <xdr:colOff>537209</xdr:colOff>
      <xdr:row>16</xdr:row>
      <xdr:rowOff>93345</xdr:rowOff>
    </xdr:to>
    <xdr:graphicFrame macro="">
      <xdr:nvGraphicFramePr>
        <xdr:cNvPr id="3" name="Chart 2">
          <a:extLst>
            <a:ext uri="{FF2B5EF4-FFF2-40B4-BE49-F238E27FC236}">
              <a16:creationId xmlns:a16="http://schemas.microsoft.com/office/drawing/2014/main" id="{2994BABD-D718-0292-E9ED-F214FB24E9A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417192</xdr:colOff>
      <xdr:row>6</xdr:row>
      <xdr:rowOff>268605</xdr:rowOff>
    </xdr:from>
    <xdr:to>
      <xdr:col>7</xdr:col>
      <xdr:colOff>219074</xdr:colOff>
      <xdr:row>16</xdr:row>
      <xdr:rowOff>83820</xdr:rowOff>
    </xdr:to>
    <xdr:graphicFrame macro="">
      <xdr:nvGraphicFramePr>
        <xdr:cNvPr id="4" name="Chart 3">
          <a:extLst>
            <a:ext uri="{FF2B5EF4-FFF2-40B4-BE49-F238E27FC236}">
              <a16:creationId xmlns:a16="http://schemas.microsoft.com/office/drawing/2014/main" id="{0D331421-3015-E2A0-5FBC-393F71E2D7B6}"/>
            </a:ext>
            <a:ext uri="{147F2762-F138-4A5C-976F-8EAC2B608ADB}">
              <a16:predDERef xmlns:a16="http://schemas.microsoft.com/office/drawing/2014/main" pred="{2994BABD-D718-0292-E9ED-F214FB24E9A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0</xdr:colOff>
      <xdr:row>41</xdr:row>
      <xdr:rowOff>0</xdr:rowOff>
    </xdr:from>
    <xdr:to>
      <xdr:col>10</xdr:col>
      <xdr:colOff>0</xdr:colOff>
      <xdr:row>42</xdr:row>
      <xdr:rowOff>148</xdr:rowOff>
    </xdr:to>
    <xdr:sp macro="" textlink="">
      <xdr:nvSpPr>
        <xdr:cNvPr id="5" name="Rectangle: Rounded Corners 32">
          <a:extLst>
            <a:ext uri="{FF2B5EF4-FFF2-40B4-BE49-F238E27FC236}">
              <a16:creationId xmlns:a16="http://schemas.microsoft.com/office/drawing/2014/main" id="{7AFE995A-4E56-4632-B4D9-FA9226508540}"/>
            </a:ext>
          </a:extLst>
        </xdr:cNvPr>
        <xdr:cNvSpPr/>
      </xdr:nvSpPr>
      <xdr:spPr>
        <a:xfrm>
          <a:off x="4086225" y="4105275"/>
          <a:ext cx="6057900" cy="276373"/>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259081</xdr:colOff>
      <xdr:row>19</xdr:row>
      <xdr:rowOff>83820</xdr:rowOff>
    </xdr:from>
    <xdr:to>
      <xdr:col>6</xdr:col>
      <xdr:colOff>30480</xdr:colOff>
      <xdr:row>28</xdr:row>
      <xdr:rowOff>262890</xdr:rowOff>
    </xdr:to>
    <xdr:graphicFrame macro="">
      <xdr:nvGraphicFramePr>
        <xdr:cNvPr id="38" name="Chart 5">
          <a:extLst>
            <a:ext uri="{FF2B5EF4-FFF2-40B4-BE49-F238E27FC236}">
              <a16:creationId xmlns:a16="http://schemas.microsoft.com/office/drawing/2014/main" id="{AC10F022-B4AE-7028-6EF5-693EF69BEF8F}"/>
            </a:ext>
            <a:ext uri="{147F2762-F138-4A5C-976F-8EAC2B608ADB}">
              <a16:predDERef xmlns:a16="http://schemas.microsoft.com/office/drawing/2014/main" pred="{7AFE995A-4E56-4632-B4D9-FA922650854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142875</xdr:colOff>
      <xdr:row>19</xdr:row>
      <xdr:rowOff>79058</xdr:rowOff>
    </xdr:from>
    <xdr:to>
      <xdr:col>9</xdr:col>
      <xdr:colOff>977265</xdr:colOff>
      <xdr:row>28</xdr:row>
      <xdr:rowOff>257175</xdr:rowOff>
    </xdr:to>
    <xdr:graphicFrame macro="">
      <xdr:nvGraphicFramePr>
        <xdr:cNvPr id="39" name="Chart 6">
          <a:extLst>
            <a:ext uri="{FF2B5EF4-FFF2-40B4-BE49-F238E27FC236}">
              <a16:creationId xmlns:a16="http://schemas.microsoft.com/office/drawing/2014/main" id="{E6300878-A6CF-EA89-D455-AA9769242D7A}"/>
            </a:ext>
            <a:ext uri="{147F2762-F138-4A5C-976F-8EAC2B608ADB}">
              <a16:predDERef xmlns:a16="http://schemas.microsoft.com/office/drawing/2014/main" pred="{AC10F022-B4AE-7028-6EF5-693EF69BEF8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46673</xdr:colOff>
      <xdr:row>19</xdr:row>
      <xdr:rowOff>92394</xdr:rowOff>
    </xdr:from>
    <xdr:to>
      <xdr:col>14</xdr:col>
      <xdr:colOff>11430</xdr:colOff>
      <xdr:row>28</xdr:row>
      <xdr:rowOff>253365</xdr:rowOff>
    </xdr:to>
    <xdr:graphicFrame macro="">
      <xdr:nvGraphicFramePr>
        <xdr:cNvPr id="40" name="Chart 7">
          <a:extLst>
            <a:ext uri="{FF2B5EF4-FFF2-40B4-BE49-F238E27FC236}">
              <a16:creationId xmlns:a16="http://schemas.microsoft.com/office/drawing/2014/main" id="{D768512C-2A59-DAA5-0861-778110BFD4B8}"/>
            </a:ext>
            <a:ext uri="{147F2762-F138-4A5C-976F-8EAC2B608ADB}">
              <a16:predDERef xmlns:a16="http://schemas.microsoft.com/office/drawing/2014/main" pred="{E6300878-A6CF-EA89-D455-AA9769242D7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76200</xdr:colOff>
      <xdr:row>5</xdr:row>
      <xdr:rowOff>209550</xdr:rowOff>
    </xdr:from>
    <xdr:to>
      <xdr:col>14</xdr:col>
      <xdr:colOff>293370</xdr:colOff>
      <xdr:row>29</xdr:row>
      <xdr:rowOff>238125</xdr:rowOff>
    </xdr:to>
    <xdr:sp macro="" textlink="">
      <xdr:nvSpPr>
        <xdr:cNvPr id="11" name="Rectangle: Rounded Corners 10">
          <a:extLst>
            <a:ext uri="{FF2B5EF4-FFF2-40B4-BE49-F238E27FC236}">
              <a16:creationId xmlns:a16="http://schemas.microsoft.com/office/drawing/2014/main" id="{2AE2ADAC-AE32-21C9-2D9D-8859B381A33D}"/>
            </a:ext>
          </a:extLst>
        </xdr:cNvPr>
        <xdr:cNvSpPr/>
      </xdr:nvSpPr>
      <xdr:spPr>
        <a:xfrm>
          <a:off x="2733675" y="1171575"/>
          <a:ext cx="11656695" cy="6657975"/>
        </a:xfrm>
        <a:prstGeom prst="roundRect">
          <a:avLst>
            <a:gd name="adj" fmla="val 7267"/>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834390</xdr:colOff>
      <xdr:row>5</xdr:row>
      <xdr:rowOff>26670</xdr:rowOff>
    </xdr:from>
    <xdr:to>
      <xdr:col>4</xdr:col>
      <xdr:colOff>1015365</xdr:colOff>
      <xdr:row>6</xdr:row>
      <xdr:rowOff>53341</xdr:rowOff>
    </xdr:to>
    <xdr:sp macro="" textlink="">
      <xdr:nvSpPr>
        <xdr:cNvPr id="12" name="TextBox 11">
          <a:extLst>
            <a:ext uri="{FF2B5EF4-FFF2-40B4-BE49-F238E27FC236}">
              <a16:creationId xmlns:a16="http://schemas.microsoft.com/office/drawing/2014/main" id="{9EF76CAB-294C-53DF-B48E-8FE194091BD1}"/>
            </a:ext>
          </a:extLst>
        </xdr:cNvPr>
        <xdr:cNvSpPr txBox="1"/>
      </xdr:nvSpPr>
      <xdr:spPr>
        <a:xfrm>
          <a:off x="3491865" y="817245"/>
          <a:ext cx="1609725" cy="302896"/>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10</xdr:col>
      <xdr:colOff>872490</xdr:colOff>
      <xdr:row>6</xdr:row>
      <xdr:rowOff>142875</xdr:rowOff>
    </xdr:from>
    <xdr:to>
      <xdr:col>13</xdr:col>
      <xdr:colOff>266700</xdr:colOff>
      <xdr:row>16</xdr:row>
      <xdr:rowOff>95249</xdr:rowOff>
    </xdr:to>
    <xdr:sp macro="" textlink="">
      <xdr:nvSpPr>
        <xdr:cNvPr id="13" name="Rectangle: Rounded Corners 12">
          <a:extLst>
            <a:ext uri="{FF2B5EF4-FFF2-40B4-BE49-F238E27FC236}">
              <a16:creationId xmlns:a16="http://schemas.microsoft.com/office/drawing/2014/main" id="{02EF6B9D-58F9-400E-985D-E4E9CE53F3DA}"/>
            </a:ext>
          </a:extLst>
        </xdr:cNvPr>
        <xdr:cNvSpPr/>
      </xdr:nvSpPr>
      <xdr:spPr>
        <a:xfrm>
          <a:off x="11054715" y="1381125"/>
          <a:ext cx="2308860" cy="2714624"/>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276225</xdr:colOff>
      <xdr:row>17</xdr:row>
      <xdr:rowOff>148590</xdr:rowOff>
    </xdr:from>
    <xdr:to>
      <xdr:col>14</xdr:col>
      <xdr:colOff>0</xdr:colOff>
      <xdr:row>18</xdr:row>
      <xdr:rowOff>219075</xdr:rowOff>
    </xdr:to>
    <xdr:sp macro="" textlink="">
      <xdr:nvSpPr>
        <xdr:cNvPr id="14" name="TextBox 13">
          <a:extLst>
            <a:ext uri="{FF2B5EF4-FFF2-40B4-BE49-F238E27FC236}">
              <a16:creationId xmlns:a16="http://schemas.microsoft.com/office/drawing/2014/main" id="{1F2AA0B6-741F-F527-7F9B-52BEB3ACA5EB}"/>
            </a:ext>
          </a:extLst>
        </xdr:cNvPr>
        <xdr:cNvSpPr txBox="1"/>
      </xdr:nvSpPr>
      <xdr:spPr>
        <a:xfrm>
          <a:off x="2933700" y="4253865"/>
          <a:ext cx="11049000" cy="346710"/>
        </a:xfrm>
        <a:prstGeom prst="rect">
          <a:avLst/>
        </a:prstGeom>
        <a:solidFill>
          <a:srgbClr val="C8A064"/>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100" b="1" kern="1200">
              <a:solidFill>
                <a:schemeClr val="bg1"/>
              </a:solidFill>
            </a:rPr>
            <a:t>Representation trends</a:t>
          </a:r>
        </a:p>
      </xdr:txBody>
    </xdr:sp>
    <xdr:clientData/>
  </xdr:twoCellAnchor>
  <xdr:twoCellAnchor>
    <xdr:from>
      <xdr:col>0</xdr:col>
      <xdr:colOff>876300</xdr:colOff>
      <xdr:row>0</xdr:row>
      <xdr:rowOff>152400</xdr:rowOff>
    </xdr:from>
    <xdr:to>
      <xdr:col>5</xdr:col>
      <xdr:colOff>829114</xdr:colOff>
      <xdr:row>2</xdr:row>
      <xdr:rowOff>165100</xdr:rowOff>
    </xdr:to>
    <xdr:grpSp>
      <xdr:nvGrpSpPr>
        <xdr:cNvPr id="41" name="Group 40">
          <a:extLst>
            <a:ext uri="{FF2B5EF4-FFF2-40B4-BE49-F238E27FC236}">
              <a16:creationId xmlns:a16="http://schemas.microsoft.com/office/drawing/2014/main" id="{E784792D-8B0D-474A-A047-D162C91BC04F}"/>
            </a:ext>
          </a:extLst>
        </xdr:cNvPr>
        <xdr:cNvGrpSpPr/>
      </xdr:nvGrpSpPr>
      <xdr:grpSpPr>
        <a:xfrm>
          <a:off x="857250" y="152400"/>
          <a:ext cx="5067739" cy="336550"/>
          <a:chOff x="889000" y="174625"/>
          <a:chExt cx="5086789" cy="349885"/>
        </a:xfrm>
      </xdr:grpSpPr>
      <xdr:grpSp>
        <xdr:nvGrpSpPr>
          <xdr:cNvPr id="42" name="Group 41">
            <a:hlinkClick xmlns:r="http://schemas.openxmlformats.org/officeDocument/2006/relationships" r:id="rId6"/>
            <a:extLst>
              <a:ext uri="{FF2B5EF4-FFF2-40B4-BE49-F238E27FC236}">
                <a16:creationId xmlns:a16="http://schemas.microsoft.com/office/drawing/2014/main" id="{998DAE6C-6580-91CF-3956-5932BE62F409}"/>
              </a:ext>
            </a:extLst>
          </xdr:cNvPr>
          <xdr:cNvGrpSpPr/>
        </xdr:nvGrpSpPr>
        <xdr:grpSpPr>
          <a:xfrm>
            <a:off x="943357" y="184941"/>
            <a:ext cx="286436" cy="279068"/>
            <a:chOff x="795232" y="4916382"/>
            <a:chExt cx="433668" cy="440266"/>
          </a:xfrm>
        </xdr:grpSpPr>
        <xdr:pic>
          <xdr:nvPicPr>
            <xdr:cNvPr id="49" name="Graphic 48" descr="Home outline">
              <a:extLst>
                <a:ext uri="{FF2B5EF4-FFF2-40B4-BE49-F238E27FC236}">
                  <a16:creationId xmlns:a16="http://schemas.microsoft.com/office/drawing/2014/main" id="{A9356EBD-BEE5-6223-1FC3-8B1505DBC278}"/>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807042" y="4916382"/>
              <a:ext cx="418302" cy="401762"/>
            </a:xfrm>
            <a:prstGeom prst="rect">
              <a:avLst/>
            </a:prstGeom>
          </xdr:spPr>
        </xdr:pic>
        <xdr:sp macro="" textlink="">
          <xdr:nvSpPr>
            <xdr:cNvPr id="50" name="Oval 49">
              <a:extLst>
                <a:ext uri="{FF2B5EF4-FFF2-40B4-BE49-F238E27FC236}">
                  <a16:creationId xmlns:a16="http://schemas.microsoft.com/office/drawing/2014/main" id="{C2AD9F00-3DD0-A9D5-DB2F-D26969F33275}"/>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43" name="Flowchart: Terminator 42">
            <a:hlinkClick xmlns:r="http://schemas.openxmlformats.org/officeDocument/2006/relationships" r:id="rId9"/>
            <a:extLst>
              <a:ext uri="{FF2B5EF4-FFF2-40B4-BE49-F238E27FC236}">
                <a16:creationId xmlns:a16="http://schemas.microsoft.com/office/drawing/2014/main" id="{B2C19500-1DD7-3941-9442-06BFAA202715}"/>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44" name="Flowchart: Terminator 43">
            <a:hlinkClick xmlns:r="http://schemas.openxmlformats.org/officeDocument/2006/relationships" r:id="rId10"/>
            <a:extLst>
              <a:ext uri="{FF2B5EF4-FFF2-40B4-BE49-F238E27FC236}">
                <a16:creationId xmlns:a16="http://schemas.microsoft.com/office/drawing/2014/main" id="{E4D4202B-632A-76E5-435E-B0C05EFA143F}"/>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45" name="Flowchart: Terminator 44">
            <a:hlinkClick xmlns:r="http://schemas.openxmlformats.org/officeDocument/2006/relationships" r:id="rId11"/>
            <a:extLst>
              <a:ext uri="{FF2B5EF4-FFF2-40B4-BE49-F238E27FC236}">
                <a16:creationId xmlns:a16="http://schemas.microsoft.com/office/drawing/2014/main" id="{1E0FA944-9546-F522-4B6B-E2FF80C79653}"/>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46" name="Flowchart: Terminator 45">
            <a:hlinkClick xmlns:r="http://schemas.openxmlformats.org/officeDocument/2006/relationships" r:id="rId12"/>
            <a:extLst>
              <a:ext uri="{FF2B5EF4-FFF2-40B4-BE49-F238E27FC236}">
                <a16:creationId xmlns:a16="http://schemas.microsoft.com/office/drawing/2014/main" id="{9B7C4A32-4282-0F6E-CEA8-21EE3B16395D}"/>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47" name="Flowchart: Terminator 46">
            <a:hlinkClick xmlns:r="http://schemas.openxmlformats.org/officeDocument/2006/relationships" r:id="rId13"/>
            <a:extLst>
              <a:ext uri="{FF2B5EF4-FFF2-40B4-BE49-F238E27FC236}">
                <a16:creationId xmlns:a16="http://schemas.microsoft.com/office/drawing/2014/main" id="{005188E9-8D19-602A-96BC-CD88F8C555EB}"/>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48" name="Rectangle: Rounded Corners 47">
            <a:extLst>
              <a:ext uri="{FF2B5EF4-FFF2-40B4-BE49-F238E27FC236}">
                <a16:creationId xmlns:a16="http://schemas.microsoft.com/office/drawing/2014/main" id="{FC2B249B-88F5-E572-F391-AA1761B28375}"/>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283240</xdr:colOff>
      <xdr:row>30</xdr:row>
      <xdr:rowOff>184438</xdr:rowOff>
    </xdr:to>
    <xdr:grpSp>
      <xdr:nvGrpSpPr>
        <xdr:cNvPr id="51" name="Group 50">
          <a:extLst>
            <a:ext uri="{FF2B5EF4-FFF2-40B4-BE49-F238E27FC236}">
              <a16:creationId xmlns:a16="http://schemas.microsoft.com/office/drawing/2014/main" id="{9C09129A-5FCF-4DC4-B52A-8DE63100CDDA}"/>
            </a:ext>
          </a:extLst>
        </xdr:cNvPr>
        <xdr:cNvGrpSpPr/>
      </xdr:nvGrpSpPr>
      <xdr:grpSpPr>
        <a:xfrm>
          <a:off x="857250" y="647700"/>
          <a:ext cx="1140490" cy="7366288"/>
          <a:chOff x="12800976" y="1543050"/>
          <a:chExt cx="1194493" cy="7410449"/>
        </a:xfrm>
      </xdr:grpSpPr>
      <xdr:sp macro="" textlink="">
        <xdr:nvSpPr>
          <xdr:cNvPr id="52" name="TextBox 51">
            <a:hlinkClick xmlns:r="http://schemas.openxmlformats.org/officeDocument/2006/relationships" r:id="rId14"/>
            <a:extLst>
              <a:ext uri="{FF2B5EF4-FFF2-40B4-BE49-F238E27FC236}">
                <a16:creationId xmlns:a16="http://schemas.microsoft.com/office/drawing/2014/main" id="{AB31E39C-FB3F-08BF-8D7F-7F5E8FADC790}"/>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53" name="TextBox 52">
            <a:hlinkClick xmlns:r="http://schemas.openxmlformats.org/officeDocument/2006/relationships" r:id="rId15"/>
            <a:extLst>
              <a:ext uri="{FF2B5EF4-FFF2-40B4-BE49-F238E27FC236}">
                <a16:creationId xmlns:a16="http://schemas.microsoft.com/office/drawing/2014/main" id="{9850E438-0968-C2C5-164C-CE013CC81948}"/>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54" name="Rectangle: Rounded Corners 53">
            <a:extLst>
              <a:ext uri="{FF2B5EF4-FFF2-40B4-BE49-F238E27FC236}">
                <a16:creationId xmlns:a16="http://schemas.microsoft.com/office/drawing/2014/main" id="{3BAB308D-0188-3837-A5CF-918136798B81}"/>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55" name="TextBox 57">
            <a:extLst>
              <a:ext uri="{FF2B5EF4-FFF2-40B4-BE49-F238E27FC236}">
                <a16:creationId xmlns:a16="http://schemas.microsoft.com/office/drawing/2014/main" id="{161836BE-39F9-091B-CA43-19CB4E961BDA}"/>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56" name="TextBox 55">
            <a:extLst>
              <a:ext uri="{FF2B5EF4-FFF2-40B4-BE49-F238E27FC236}">
                <a16:creationId xmlns:a16="http://schemas.microsoft.com/office/drawing/2014/main" id="{6B2E4234-776C-A64C-631A-AE58931D7FA3}"/>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57" name="TextBox 56">
            <a:hlinkClick xmlns:r="http://schemas.openxmlformats.org/officeDocument/2006/relationships" r:id="rId16"/>
            <a:extLst>
              <a:ext uri="{FF2B5EF4-FFF2-40B4-BE49-F238E27FC236}">
                <a16:creationId xmlns:a16="http://schemas.microsoft.com/office/drawing/2014/main" id="{67553758-52DE-8939-27EA-351F56388C3C}"/>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58" name="TextBox 57">
            <a:hlinkClick xmlns:r="http://schemas.openxmlformats.org/officeDocument/2006/relationships" r:id="rId17"/>
            <a:extLst>
              <a:ext uri="{FF2B5EF4-FFF2-40B4-BE49-F238E27FC236}">
                <a16:creationId xmlns:a16="http://schemas.microsoft.com/office/drawing/2014/main" id="{BBA2B2DC-AC8E-3D4C-7E3D-3741C054BD19}"/>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59" name="TextBox 58">
            <a:hlinkClick xmlns:r="http://schemas.openxmlformats.org/officeDocument/2006/relationships" r:id="rId18"/>
            <a:extLst>
              <a:ext uri="{FF2B5EF4-FFF2-40B4-BE49-F238E27FC236}">
                <a16:creationId xmlns:a16="http://schemas.microsoft.com/office/drawing/2014/main" id="{1EAE810E-4BEC-C4E6-3014-A7AAD8CD43E4}"/>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60" name="TextBox 59">
            <a:hlinkClick xmlns:r="http://schemas.openxmlformats.org/officeDocument/2006/relationships" r:id="rId19"/>
            <a:extLst>
              <a:ext uri="{FF2B5EF4-FFF2-40B4-BE49-F238E27FC236}">
                <a16:creationId xmlns:a16="http://schemas.microsoft.com/office/drawing/2014/main" id="{49012BA2-7221-3C46-410B-DA10EF1A20F7}"/>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61" name="TextBox 60">
            <a:hlinkClick xmlns:r="http://schemas.openxmlformats.org/officeDocument/2006/relationships" r:id="rId20"/>
            <a:extLst>
              <a:ext uri="{FF2B5EF4-FFF2-40B4-BE49-F238E27FC236}">
                <a16:creationId xmlns:a16="http://schemas.microsoft.com/office/drawing/2014/main" id="{8CA2FEE4-D4C6-E493-AE30-089452849ADC}"/>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62" name="TextBox 61">
            <a:hlinkClick xmlns:r="http://schemas.openxmlformats.org/officeDocument/2006/relationships" r:id="rId21"/>
            <a:extLst>
              <a:ext uri="{FF2B5EF4-FFF2-40B4-BE49-F238E27FC236}">
                <a16:creationId xmlns:a16="http://schemas.microsoft.com/office/drawing/2014/main" id="{5F6AE97D-6EF2-CBB7-0691-C63A4EE90D95}"/>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63" name="TextBox 62">
            <a:hlinkClick xmlns:r="http://schemas.openxmlformats.org/officeDocument/2006/relationships" r:id="rId22"/>
            <a:extLst>
              <a:ext uri="{FF2B5EF4-FFF2-40B4-BE49-F238E27FC236}">
                <a16:creationId xmlns:a16="http://schemas.microsoft.com/office/drawing/2014/main" id="{C8BAA59B-A426-9E77-ECB2-1C6026526A3A}"/>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Training</a:t>
            </a:r>
          </a:p>
        </xdr:txBody>
      </xdr:sp>
      <xdr:sp macro="" textlink="">
        <xdr:nvSpPr>
          <xdr:cNvPr id="64" name="TextBox 63">
            <a:hlinkClick xmlns:r="http://schemas.openxmlformats.org/officeDocument/2006/relationships" r:id="rId23"/>
            <a:extLst>
              <a:ext uri="{FF2B5EF4-FFF2-40B4-BE49-F238E27FC236}">
                <a16:creationId xmlns:a16="http://schemas.microsoft.com/office/drawing/2014/main" id="{6F406B77-9265-887B-5E98-25FB954B371C}"/>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65" name="TextBox 64">
            <a:hlinkClick xmlns:r="http://schemas.openxmlformats.org/officeDocument/2006/relationships" r:id="rId24"/>
            <a:extLst>
              <a:ext uri="{FF2B5EF4-FFF2-40B4-BE49-F238E27FC236}">
                <a16:creationId xmlns:a16="http://schemas.microsoft.com/office/drawing/2014/main" id="{120DBAE9-95A6-D9E1-6E79-8406189CE369}"/>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66" name="TextBox 65">
            <a:hlinkClick xmlns:r="http://schemas.openxmlformats.org/officeDocument/2006/relationships" r:id="rId25"/>
            <a:extLst>
              <a:ext uri="{FF2B5EF4-FFF2-40B4-BE49-F238E27FC236}">
                <a16:creationId xmlns:a16="http://schemas.microsoft.com/office/drawing/2014/main" id="{466F8756-B322-3067-8430-A45599A2487A}"/>
              </a:ext>
            </a:extLst>
          </xdr:cNvPr>
          <xdr:cNvSpPr txBox="1"/>
        </xdr:nvSpPr>
        <xdr:spPr>
          <a:xfrm>
            <a:off x="12897185" y="4169304"/>
            <a:ext cx="1026000" cy="209371"/>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0" kern="1200">
                <a:solidFill>
                  <a:schemeClr val="lt1"/>
                </a:solidFill>
                <a:latin typeface="+mn-lt"/>
                <a:ea typeface="+mn-ea"/>
                <a:cs typeface="+mn-cs"/>
              </a:rPr>
              <a:t>Hiring and turnover</a:t>
            </a:r>
          </a:p>
        </xdr:txBody>
      </xdr:sp>
      <xdr:sp macro="" textlink="">
        <xdr:nvSpPr>
          <xdr:cNvPr id="67" name="TextBox 66">
            <a:hlinkClick xmlns:r="http://schemas.openxmlformats.org/officeDocument/2006/relationships" r:id="rId26"/>
            <a:extLst>
              <a:ext uri="{FF2B5EF4-FFF2-40B4-BE49-F238E27FC236}">
                <a16:creationId xmlns:a16="http://schemas.microsoft.com/office/drawing/2014/main" id="{B7595E76-B6E8-4ACA-0B09-6FE0CF14F7D9}"/>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68" name="TextBox 67">
            <a:hlinkClick xmlns:r="http://schemas.openxmlformats.org/officeDocument/2006/relationships" r:id="rId27"/>
            <a:extLst>
              <a:ext uri="{FF2B5EF4-FFF2-40B4-BE49-F238E27FC236}">
                <a16:creationId xmlns:a16="http://schemas.microsoft.com/office/drawing/2014/main" id="{F007A195-C303-A811-9E8D-06B4A13F56BC}"/>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69" name="TextBox 68">
            <a:hlinkClick xmlns:r="http://schemas.openxmlformats.org/officeDocument/2006/relationships" r:id="rId28"/>
            <a:extLst>
              <a:ext uri="{FF2B5EF4-FFF2-40B4-BE49-F238E27FC236}">
                <a16:creationId xmlns:a16="http://schemas.microsoft.com/office/drawing/2014/main" id="{9DB68A23-3BF9-5309-C11C-502261E75E25}"/>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70" name="TextBox 69">
            <a:hlinkClick xmlns:r="http://schemas.openxmlformats.org/officeDocument/2006/relationships" r:id="rId29"/>
            <a:extLst>
              <a:ext uri="{FF2B5EF4-FFF2-40B4-BE49-F238E27FC236}">
                <a16:creationId xmlns:a16="http://schemas.microsoft.com/office/drawing/2014/main" id="{A591C9C5-B9DA-EE0E-625B-0C33706DC892}"/>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71" name="TextBox 70">
            <a:hlinkClick xmlns:r="http://schemas.openxmlformats.org/officeDocument/2006/relationships" r:id="rId30"/>
            <a:extLst>
              <a:ext uri="{FF2B5EF4-FFF2-40B4-BE49-F238E27FC236}">
                <a16:creationId xmlns:a16="http://schemas.microsoft.com/office/drawing/2014/main" id="{08A4470E-AB17-87B9-572F-EB37FB50266A}"/>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72" name="TextBox 77">
            <a:hlinkClick xmlns:r="http://schemas.openxmlformats.org/officeDocument/2006/relationships" r:id="rId31"/>
            <a:extLst>
              <a:ext uri="{FF2B5EF4-FFF2-40B4-BE49-F238E27FC236}">
                <a16:creationId xmlns:a16="http://schemas.microsoft.com/office/drawing/2014/main" id="{6F6F745D-AF2C-C2B8-DA6C-57375993A64A}"/>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73" name="TextBox 72">
            <a:hlinkClick xmlns:r="http://schemas.openxmlformats.org/officeDocument/2006/relationships" r:id="rId32"/>
            <a:extLst>
              <a:ext uri="{FF2B5EF4-FFF2-40B4-BE49-F238E27FC236}">
                <a16:creationId xmlns:a16="http://schemas.microsoft.com/office/drawing/2014/main" id="{CD89DEC0-8C5D-39AF-4235-0311D95D4996}"/>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0.xml><?xml version="1.0" encoding="utf-8"?>
<xdr:wsDr xmlns:xdr="http://schemas.openxmlformats.org/drawingml/2006/spreadsheetDrawing" xmlns:a="http://schemas.openxmlformats.org/drawingml/2006/main">
  <xdr:twoCellAnchor>
    <xdr:from>
      <xdr:col>3</xdr:col>
      <xdr:colOff>331470</xdr:colOff>
      <xdr:row>7</xdr:row>
      <xdr:rowOff>163829</xdr:rowOff>
    </xdr:from>
    <xdr:to>
      <xdr:col>5</xdr:col>
      <xdr:colOff>81915</xdr:colOff>
      <xdr:row>17</xdr:row>
      <xdr:rowOff>142875</xdr:rowOff>
    </xdr:to>
    <xdr:graphicFrame macro="">
      <xdr:nvGraphicFramePr>
        <xdr:cNvPr id="34" name="Chart 2">
          <a:extLst>
            <a:ext uri="{FF2B5EF4-FFF2-40B4-BE49-F238E27FC236}">
              <a16:creationId xmlns:a16="http://schemas.microsoft.com/office/drawing/2014/main" id="{3AED2092-BC20-504D-3DD3-D3088E81E97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199073</xdr:colOff>
      <xdr:row>7</xdr:row>
      <xdr:rowOff>171449</xdr:rowOff>
    </xdr:from>
    <xdr:to>
      <xdr:col>8</xdr:col>
      <xdr:colOff>1000126</xdr:colOff>
      <xdr:row>17</xdr:row>
      <xdr:rowOff>163829</xdr:rowOff>
    </xdr:to>
    <xdr:graphicFrame macro="">
      <xdr:nvGraphicFramePr>
        <xdr:cNvPr id="4" name="Chart 3">
          <a:extLst>
            <a:ext uri="{FF2B5EF4-FFF2-40B4-BE49-F238E27FC236}">
              <a16:creationId xmlns:a16="http://schemas.microsoft.com/office/drawing/2014/main" id="{45C49016-DA3B-A45B-DD69-A8EFA382BC98}"/>
            </a:ext>
            <a:ext uri="{147F2762-F138-4A5C-976F-8EAC2B608ADB}">
              <a16:predDERef xmlns:a16="http://schemas.microsoft.com/office/drawing/2014/main" pred="{3AED2092-BC20-504D-3DD3-D3088E81E97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1</xdr:colOff>
      <xdr:row>6</xdr:row>
      <xdr:rowOff>188595</xdr:rowOff>
    </xdr:from>
    <xdr:to>
      <xdr:col>14</xdr:col>
      <xdr:colOff>697231</xdr:colOff>
      <xdr:row>18</xdr:row>
      <xdr:rowOff>95250</xdr:rowOff>
    </xdr:to>
    <xdr:sp macro="" textlink="">
      <xdr:nvSpPr>
        <xdr:cNvPr id="5" name="Rectangle: Rounded Corners 4">
          <a:extLst>
            <a:ext uri="{FF2B5EF4-FFF2-40B4-BE49-F238E27FC236}">
              <a16:creationId xmlns:a16="http://schemas.microsoft.com/office/drawing/2014/main" id="{C14354D0-BAAA-42D2-B543-4C95B890E3D8}"/>
            </a:ext>
          </a:extLst>
        </xdr:cNvPr>
        <xdr:cNvSpPr/>
      </xdr:nvSpPr>
      <xdr:spPr>
        <a:xfrm>
          <a:off x="2657476" y="1426845"/>
          <a:ext cx="11479530" cy="3221355"/>
        </a:xfrm>
        <a:prstGeom prst="roundRect">
          <a:avLst>
            <a:gd name="adj" fmla="val 8092"/>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939165</xdr:colOff>
      <xdr:row>5</xdr:row>
      <xdr:rowOff>276224</xdr:rowOff>
    </xdr:from>
    <xdr:to>
      <xdr:col>3</xdr:col>
      <xdr:colOff>2541270</xdr:colOff>
      <xdr:row>6</xdr:row>
      <xdr:rowOff>257174</xdr:rowOff>
    </xdr:to>
    <xdr:sp macro="" textlink="">
      <xdr:nvSpPr>
        <xdr:cNvPr id="6" name="TextBox 5">
          <a:extLst>
            <a:ext uri="{FF2B5EF4-FFF2-40B4-BE49-F238E27FC236}">
              <a16:creationId xmlns:a16="http://schemas.microsoft.com/office/drawing/2014/main" id="{B6121998-08E2-4865-B707-091CCCE7D079}"/>
            </a:ext>
          </a:extLst>
        </xdr:cNvPr>
        <xdr:cNvSpPr txBox="1"/>
      </xdr:nvSpPr>
      <xdr:spPr>
        <a:xfrm>
          <a:off x="3596640" y="1066799"/>
          <a:ext cx="1602105" cy="257175"/>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11</xdr:col>
      <xdr:colOff>96202</xdr:colOff>
      <xdr:row>7</xdr:row>
      <xdr:rowOff>200977</xdr:rowOff>
    </xdr:from>
    <xdr:to>
      <xdr:col>14</xdr:col>
      <xdr:colOff>405765</xdr:colOff>
      <xdr:row>17</xdr:row>
      <xdr:rowOff>174307</xdr:rowOff>
    </xdr:to>
    <xdr:graphicFrame macro="">
      <xdr:nvGraphicFramePr>
        <xdr:cNvPr id="11" name="Chart 6">
          <a:extLst>
            <a:ext uri="{FF2B5EF4-FFF2-40B4-BE49-F238E27FC236}">
              <a16:creationId xmlns:a16="http://schemas.microsoft.com/office/drawing/2014/main" id="{59DEDDE1-3484-C94D-240B-DB1320AE63FA}"/>
            </a:ext>
            <a:ext uri="{147F2762-F138-4A5C-976F-8EAC2B608ADB}">
              <a16:predDERef xmlns:a16="http://schemas.microsoft.com/office/drawing/2014/main" pred="{B6121998-08E2-4865-B707-091CCCE7D07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19050</xdr:colOff>
      <xdr:row>0</xdr:row>
      <xdr:rowOff>142875</xdr:rowOff>
    </xdr:from>
    <xdr:to>
      <xdr:col>4</xdr:col>
      <xdr:colOff>541459</xdr:colOff>
      <xdr:row>2</xdr:row>
      <xdr:rowOff>155575</xdr:rowOff>
    </xdr:to>
    <xdr:grpSp>
      <xdr:nvGrpSpPr>
        <xdr:cNvPr id="22" name="Group 21">
          <a:extLst>
            <a:ext uri="{FF2B5EF4-FFF2-40B4-BE49-F238E27FC236}">
              <a16:creationId xmlns:a16="http://schemas.microsoft.com/office/drawing/2014/main" id="{80FC4292-42FC-4CAF-BD4B-9AB28F2C3C55}"/>
            </a:ext>
          </a:extLst>
        </xdr:cNvPr>
        <xdr:cNvGrpSpPr/>
      </xdr:nvGrpSpPr>
      <xdr:grpSpPr>
        <a:xfrm>
          <a:off x="876300" y="142875"/>
          <a:ext cx="4942009" cy="336550"/>
          <a:chOff x="889000" y="174625"/>
          <a:chExt cx="5086789" cy="349885"/>
        </a:xfrm>
      </xdr:grpSpPr>
      <xdr:grpSp>
        <xdr:nvGrpSpPr>
          <xdr:cNvPr id="23" name="Group 22">
            <a:hlinkClick xmlns:r="http://schemas.openxmlformats.org/officeDocument/2006/relationships" r:id="rId4"/>
            <a:extLst>
              <a:ext uri="{FF2B5EF4-FFF2-40B4-BE49-F238E27FC236}">
                <a16:creationId xmlns:a16="http://schemas.microsoft.com/office/drawing/2014/main" id="{4F4BFA92-F6F1-4311-CDC4-3C90C6FCBA32}"/>
              </a:ext>
            </a:extLst>
          </xdr:cNvPr>
          <xdr:cNvGrpSpPr/>
        </xdr:nvGrpSpPr>
        <xdr:grpSpPr>
          <a:xfrm>
            <a:off x="943357" y="184941"/>
            <a:ext cx="286436" cy="279068"/>
            <a:chOff x="795232" y="4916382"/>
            <a:chExt cx="433668" cy="440266"/>
          </a:xfrm>
        </xdr:grpSpPr>
        <xdr:pic>
          <xdr:nvPicPr>
            <xdr:cNvPr id="30" name="Graphic 29" descr="Home outline">
              <a:extLst>
                <a:ext uri="{FF2B5EF4-FFF2-40B4-BE49-F238E27FC236}">
                  <a16:creationId xmlns:a16="http://schemas.microsoft.com/office/drawing/2014/main" id="{25EA7B11-C5CA-E9EC-9122-F2A6E9F1BF14}"/>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807042" y="4916382"/>
              <a:ext cx="418302" cy="401762"/>
            </a:xfrm>
            <a:prstGeom prst="rect">
              <a:avLst/>
            </a:prstGeom>
          </xdr:spPr>
        </xdr:pic>
        <xdr:sp macro="" textlink="">
          <xdr:nvSpPr>
            <xdr:cNvPr id="31" name="Oval 30">
              <a:extLst>
                <a:ext uri="{FF2B5EF4-FFF2-40B4-BE49-F238E27FC236}">
                  <a16:creationId xmlns:a16="http://schemas.microsoft.com/office/drawing/2014/main" id="{FB6A0A95-2697-A5B0-10B1-D95643ECA84F}"/>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24" name="Flowchart: Terminator 23">
            <a:hlinkClick xmlns:r="http://schemas.openxmlformats.org/officeDocument/2006/relationships" r:id="rId7"/>
            <a:extLst>
              <a:ext uri="{FF2B5EF4-FFF2-40B4-BE49-F238E27FC236}">
                <a16:creationId xmlns:a16="http://schemas.microsoft.com/office/drawing/2014/main" id="{BCC0F0E6-C74A-0B4E-C08D-4EFFA25033E1}"/>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25" name="Flowchart: Terminator 24">
            <a:hlinkClick xmlns:r="http://schemas.openxmlformats.org/officeDocument/2006/relationships" r:id="rId8"/>
            <a:extLst>
              <a:ext uri="{FF2B5EF4-FFF2-40B4-BE49-F238E27FC236}">
                <a16:creationId xmlns:a16="http://schemas.microsoft.com/office/drawing/2014/main" id="{BDE723A3-1D84-8C87-381F-5E60830AF8DC}"/>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26" name="Flowchart: Terminator 25">
            <a:hlinkClick xmlns:r="http://schemas.openxmlformats.org/officeDocument/2006/relationships" r:id="rId9"/>
            <a:extLst>
              <a:ext uri="{FF2B5EF4-FFF2-40B4-BE49-F238E27FC236}">
                <a16:creationId xmlns:a16="http://schemas.microsoft.com/office/drawing/2014/main" id="{99502EE4-580B-CD3E-A454-C39A14549C29}"/>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27" name="Flowchart: Terminator 26">
            <a:hlinkClick xmlns:r="http://schemas.openxmlformats.org/officeDocument/2006/relationships" r:id="rId10"/>
            <a:extLst>
              <a:ext uri="{FF2B5EF4-FFF2-40B4-BE49-F238E27FC236}">
                <a16:creationId xmlns:a16="http://schemas.microsoft.com/office/drawing/2014/main" id="{E1B38DED-B16B-3E5A-CFC4-C556405EE0A0}"/>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28" name="Flowchart: Terminator 27">
            <a:hlinkClick xmlns:r="http://schemas.openxmlformats.org/officeDocument/2006/relationships" r:id="rId11"/>
            <a:extLst>
              <a:ext uri="{FF2B5EF4-FFF2-40B4-BE49-F238E27FC236}">
                <a16:creationId xmlns:a16="http://schemas.microsoft.com/office/drawing/2014/main" id="{2F0B77A7-9E02-AF5A-95C1-A8D550D802D0}"/>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29" name="Rectangle: Rounded Corners 28">
            <a:extLst>
              <a:ext uri="{FF2B5EF4-FFF2-40B4-BE49-F238E27FC236}">
                <a16:creationId xmlns:a16="http://schemas.microsoft.com/office/drawing/2014/main" id="{AF405A75-C893-4CB3-B581-A34368A84647}"/>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287050</xdr:colOff>
      <xdr:row>31</xdr:row>
      <xdr:rowOff>182533</xdr:rowOff>
    </xdr:to>
    <xdr:grpSp>
      <xdr:nvGrpSpPr>
        <xdr:cNvPr id="35" name="Group 34">
          <a:extLst>
            <a:ext uri="{FF2B5EF4-FFF2-40B4-BE49-F238E27FC236}">
              <a16:creationId xmlns:a16="http://schemas.microsoft.com/office/drawing/2014/main" id="{3359FFF3-6792-4819-A204-605405E6EFF8}"/>
            </a:ext>
          </a:extLst>
        </xdr:cNvPr>
        <xdr:cNvGrpSpPr/>
      </xdr:nvGrpSpPr>
      <xdr:grpSpPr>
        <a:xfrm>
          <a:off x="857250" y="647700"/>
          <a:ext cx="1144300" cy="7335808"/>
          <a:chOff x="12800976" y="1543050"/>
          <a:chExt cx="1194493" cy="7410449"/>
        </a:xfrm>
      </xdr:grpSpPr>
      <xdr:sp macro="" textlink="">
        <xdr:nvSpPr>
          <xdr:cNvPr id="36" name="TextBox 35">
            <a:hlinkClick xmlns:r="http://schemas.openxmlformats.org/officeDocument/2006/relationships" r:id="rId12"/>
            <a:extLst>
              <a:ext uri="{FF2B5EF4-FFF2-40B4-BE49-F238E27FC236}">
                <a16:creationId xmlns:a16="http://schemas.microsoft.com/office/drawing/2014/main" id="{1DBFE28A-62B2-7DF4-D291-6D5C35D0F551}"/>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Employee support programmes</a:t>
            </a:r>
          </a:p>
        </xdr:txBody>
      </xdr:sp>
      <xdr:sp macro="" textlink="">
        <xdr:nvSpPr>
          <xdr:cNvPr id="37" name="TextBox 36">
            <a:hlinkClick xmlns:r="http://schemas.openxmlformats.org/officeDocument/2006/relationships" r:id="rId13"/>
            <a:extLst>
              <a:ext uri="{FF2B5EF4-FFF2-40B4-BE49-F238E27FC236}">
                <a16:creationId xmlns:a16="http://schemas.microsoft.com/office/drawing/2014/main" id="{D40037B3-E4A1-C7C8-00FC-6CD26E181DEA}"/>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38" name="Rectangle: Rounded Corners 37">
            <a:extLst>
              <a:ext uri="{FF2B5EF4-FFF2-40B4-BE49-F238E27FC236}">
                <a16:creationId xmlns:a16="http://schemas.microsoft.com/office/drawing/2014/main" id="{EA71F38E-ACE9-6E83-FC1C-00625057D6D2}"/>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39" name="TextBox 57">
            <a:extLst>
              <a:ext uri="{FF2B5EF4-FFF2-40B4-BE49-F238E27FC236}">
                <a16:creationId xmlns:a16="http://schemas.microsoft.com/office/drawing/2014/main" id="{567D68A0-0ED1-A8A5-6596-77A8EC94EE6D}"/>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0" name="TextBox 39">
            <a:extLst>
              <a:ext uri="{FF2B5EF4-FFF2-40B4-BE49-F238E27FC236}">
                <a16:creationId xmlns:a16="http://schemas.microsoft.com/office/drawing/2014/main" id="{325E04AA-5070-33C8-ECD1-69FBB094114E}"/>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41" name="TextBox 40">
            <a:hlinkClick xmlns:r="http://schemas.openxmlformats.org/officeDocument/2006/relationships" r:id="rId14"/>
            <a:extLst>
              <a:ext uri="{FF2B5EF4-FFF2-40B4-BE49-F238E27FC236}">
                <a16:creationId xmlns:a16="http://schemas.microsoft.com/office/drawing/2014/main" id="{DDA82212-DD25-F529-815E-D6B43248F1F4}"/>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42" name="TextBox 41">
            <a:hlinkClick xmlns:r="http://schemas.openxmlformats.org/officeDocument/2006/relationships" r:id="rId15"/>
            <a:extLst>
              <a:ext uri="{FF2B5EF4-FFF2-40B4-BE49-F238E27FC236}">
                <a16:creationId xmlns:a16="http://schemas.microsoft.com/office/drawing/2014/main" id="{15FBC137-1039-1146-4610-B6B8BB3BEF01}"/>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43" name="TextBox 42">
            <a:hlinkClick xmlns:r="http://schemas.openxmlformats.org/officeDocument/2006/relationships" r:id="rId16"/>
            <a:extLst>
              <a:ext uri="{FF2B5EF4-FFF2-40B4-BE49-F238E27FC236}">
                <a16:creationId xmlns:a16="http://schemas.microsoft.com/office/drawing/2014/main" id="{65D3112D-4D46-D6DA-CEE8-B4AC3D04E967}"/>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44" name="TextBox 43">
            <a:hlinkClick xmlns:r="http://schemas.openxmlformats.org/officeDocument/2006/relationships" r:id="rId17"/>
            <a:extLst>
              <a:ext uri="{FF2B5EF4-FFF2-40B4-BE49-F238E27FC236}">
                <a16:creationId xmlns:a16="http://schemas.microsoft.com/office/drawing/2014/main" id="{30E57EC7-471C-A998-A589-CD4E22C7A935}"/>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45" name="TextBox 44">
            <a:hlinkClick xmlns:r="http://schemas.openxmlformats.org/officeDocument/2006/relationships" r:id="rId18"/>
            <a:extLst>
              <a:ext uri="{FF2B5EF4-FFF2-40B4-BE49-F238E27FC236}">
                <a16:creationId xmlns:a16="http://schemas.microsoft.com/office/drawing/2014/main" id="{C4507574-8413-2B84-65B6-C1ABAB643E71}"/>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46" name="TextBox 45">
            <a:hlinkClick xmlns:r="http://schemas.openxmlformats.org/officeDocument/2006/relationships" r:id="rId19"/>
            <a:extLst>
              <a:ext uri="{FF2B5EF4-FFF2-40B4-BE49-F238E27FC236}">
                <a16:creationId xmlns:a16="http://schemas.microsoft.com/office/drawing/2014/main" id="{F7AFFFF3-9E64-5C53-09D1-C0545623EEBC}"/>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47" name="TextBox 46">
            <a:hlinkClick xmlns:r="http://schemas.openxmlformats.org/officeDocument/2006/relationships" r:id="rId20"/>
            <a:extLst>
              <a:ext uri="{FF2B5EF4-FFF2-40B4-BE49-F238E27FC236}">
                <a16:creationId xmlns:a16="http://schemas.microsoft.com/office/drawing/2014/main" id="{D128C668-600E-E0FE-9EE6-F63BD3305C0D}"/>
              </a:ext>
            </a:extLst>
          </xdr:cNvPr>
          <xdr:cNvSpPr txBox="1"/>
        </xdr:nvSpPr>
        <xdr:spPr>
          <a:xfrm>
            <a:off x="12897185" y="4422625"/>
            <a:ext cx="1026000" cy="225847"/>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Training</a:t>
            </a:r>
          </a:p>
        </xdr:txBody>
      </xdr:sp>
      <xdr:sp macro="" textlink="">
        <xdr:nvSpPr>
          <xdr:cNvPr id="48" name="TextBox 47">
            <a:hlinkClick xmlns:r="http://schemas.openxmlformats.org/officeDocument/2006/relationships" r:id="rId21"/>
            <a:extLst>
              <a:ext uri="{FF2B5EF4-FFF2-40B4-BE49-F238E27FC236}">
                <a16:creationId xmlns:a16="http://schemas.microsoft.com/office/drawing/2014/main" id="{4F8EB1D1-F845-70BF-2351-50FF3B9F7015}"/>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49" name="TextBox 48">
            <a:hlinkClick xmlns:r="http://schemas.openxmlformats.org/officeDocument/2006/relationships" r:id="rId22"/>
            <a:extLst>
              <a:ext uri="{FF2B5EF4-FFF2-40B4-BE49-F238E27FC236}">
                <a16:creationId xmlns:a16="http://schemas.microsoft.com/office/drawing/2014/main" id="{DAC12FE3-E9ED-AC3E-2213-6314BBB13328}"/>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50" name="TextBox 49">
            <a:hlinkClick xmlns:r="http://schemas.openxmlformats.org/officeDocument/2006/relationships" r:id="rId23"/>
            <a:extLst>
              <a:ext uri="{FF2B5EF4-FFF2-40B4-BE49-F238E27FC236}">
                <a16:creationId xmlns:a16="http://schemas.microsoft.com/office/drawing/2014/main" id="{D3987921-66D8-FCE0-53A0-67968294C363}"/>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51" name="TextBox 50">
            <a:hlinkClick xmlns:r="http://schemas.openxmlformats.org/officeDocument/2006/relationships" r:id="rId24"/>
            <a:extLst>
              <a:ext uri="{FF2B5EF4-FFF2-40B4-BE49-F238E27FC236}">
                <a16:creationId xmlns:a16="http://schemas.microsoft.com/office/drawing/2014/main" id="{EE0B3D05-1215-69AF-C60D-2285B4084803}"/>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52" name="TextBox 51">
            <a:hlinkClick xmlns:r="http://schemas.openxmlformats.org/officeDocument/2006/relationships" r:id="rId25"/>
            <a:extLst>
              <a:ext uri="{FF2B5EF4-FFF2-40B4-BE49-F238E27FC236}">
                <a16:creationId xmlns:a16="http://schemas.microsoft.com/office/drawing/2014/main" id="{33E5156B-8FD6-ABC6-0DDD-04A9A97F7D5F}"/>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53" name="TextBox 52">
            <a:hlinkClick xmlns:r="http://schemas.openxmlformats.org/officeDocument/2006/relationships" r:id="rId26"/>
            <a:extLst>
              <a:ext uri="{FF2B5EF4-FFF2-40B4-BE49-F238E27FC236}">
                <a16:creationId xmlns:a16="http://schemas.microsoft.com/office/drawing/2014/main" id="{DD737961-EEBF-2137-23FD-4A837D2696D3}"/>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54" name="TextBox 53">
            <a:hlinkClick xmlns:r="http://schemas.openxmlformats.org/officeDocument/2006/relationships" r:id="rId27"/>
            <a:extLst>
              <a:ext uri="{FF2B5EF4-FFF2-40B4-BE49-F238E27FC236}">
                <a16:creationId xmlns:a16="http://schemas.microsoft.com/office/drawing/2014/main" id="{1B9EFA29-98B6-51A7-46CF-D8FB2FFFB9F2}"/>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55" name="TextBox 54">
            <a:hlinkClick xmlns:r="http://schemas.openxmlformats.org/officeDocument/2006/relationships" r:id="rId28"/>
            <a:extLst>
              <a:ext uri="{FF2B5EF4-FFF2-40B4-BE49-F238E27FC236}">
                <a16:creationId xmlns:a16="http://schemas.microsoft.com/office/drawing/2014/main" id="{9718D758-F774-343B-1545-FFBC57C4E61E}"/>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56" name="TextBox 77">
            <a:hlinkClick xmlns:r="http://schemas.openxmlformats.org/officeDocument/2006/relationships" r:id="rId29"/>
            <a:extLst>
              <a:ext uri="{FF2B5EF4-FFF2-40B4-BE49-F238E27FC236}">
                <a16:creationId xmlns:a16="http://schemas.microsoft.com/office/drawing/2014/main" id="{0FABED19-BFC1-3ABD-4F2A-EB1D98712004}"/>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57" name="TextBox 56">
            <a:hlinkClick xmlns:r="http://schemas.openxmlformats.org/officeDocument/2006/relationships" r:id="rId30"/>
            <a:extLst>
              <a:ext uri="{FF2B5EF4-FFF2-40B4-BE49-F238E27FC236}">
                <a16:creationId xmlns:a16="http://schemas.microsoft.com/office/drawing/2014/main" id="{1A2D9662-C112-EA61-7019-AD9B4666FA59}"/>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1.xml><?xml version="1.0" encoding="utf-8"?>
<xdr:wsDr xmlns:xdr="http://schemas.openxmlformats.org/drawingml/2006/spreadsheetDrawing" xmlns:a="http://schemas.openxmlformats.org/drawingml/2006/main">
  <xdr:twoCellAnchor>
    <xdr:from>
      <xdr:col>3</xdr:col>
      <xdr:colOff>205740</xdr:colOff>
      <xdr:row>7</xdr:row>
      <xdr:rowOff>17147</xdr:rowOff>
    </xdr:from>
    <xdr:to>
      <xdr:col>11</xdr:col>
      <xdr:colOff>247650</xdr:colOff>
      <xdr:row>20</xdr:row>
      <xdr:rowOff>114301</xdr:rowOff>
    </xdr:to>
    <xdr:sp macro="" textlink="">
      <xdr:nvSpPr>
        <xdr:cNvPr id="2" name="Rectangle: Rounded Corners 1">
          <a:extLst>
            <a:ext uri="{FF2B5EF4-FFF2-40B4-BE49-F238E27FC236}">
              <a16:creationId xmlns:a16="http://schemas.microsoft.com/office/drawing/2014/main" id="{CEB3EA27-2192-4CEF-9E22-7F9B6B4104B3}"/>
            </a:ext>
          </a:extLst>
        </xdr:cNvPr>
        <xdr:cNvSpPr/>
      </xdr:nvSpPr>
      <xdr:spPr>
        <a:xfrm>
          <a:off x="2434590" y="1426847"/>
          <a:ext cx="8433435" cy="3430904"/>
        </a:xfrm>
        <a:prstGeom prst="roundRect">
          <a:avLst>
            <a:gd name="adj" fmla="val 8884"/>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4</xdr:col>
      <xdr:colOff>350520</xdr:colOff>
      <xdr:row>6</xdr:row>
      <xdr:rowOff>47625</xdr:rowOff>
    </xdr:from>
    <xdr:to>
      <xdr:col>6</xdr:col>
      <xdr:colOff>495300</xdr:colOff>
      <xdr:row>8</xdr:row>
      <xdr:rowOff>9526</xdr:rowOff>
    </xdr:to>
    <xdr:sp macro="" textlink="">
      <xdr:nvSpPr>
        <xdr:cNvPr id="3" name="TextBox 2">
          <a:extLst>
            <a:ext uri="{FF2B5EF4-FFF2-40B4-BE49-F238E27FC236}">
              <a16:creationId xmlns:a16="http://schemas.microsoft.com/office/drawing/2014/main" id="{709863FB-F775-44AE-A6E9-26E421350D2D}"/>
            </a:ext>
          </a:extLst>
        </xdr:cNvPr>
        <xdr:cNvSpPr txBox="1"/>
      </xdr:nvSpPr>
      <xdr:spPr>
        <a:xfrm>
          <a:off x="2922270" y="1428750"/>
          <a:ext cx="1478280" cy="304801"/>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4</xdr:col>
      <xdr:colOff>1333499</xdr:colOff>
      <xdr:row>9</xdr:row>
      <xdr:rowOff>0</xdr:rowOff>
    </xdr:from>
    <xdr:to>
      <xdr:col>11</xdr:col>
      <xdr:colOff>0</xdr:colOff>
      <xdr:row>10</xdr:row>
      <xdr:rowOff>95398</xdr:rowOff>
    </xdr:to>
    <xdr:sp macro="" textlink="">
      <xdr:nvSpPr>
        <xdr:cNvPr id="4" name="Rectangle: Rounded Corners 32">
          <a:extLst>
            <a:ext uri="{FF2B5EF4-FFF2-40B4-BE49-F238E27FC236}">
              <a16:creationId xmlns:a16="http://schemas.microsoft.com/office/drawing/2014/main" id="{7146D43D-B098-41FE-9A2A-CCDE85ECC8C1}"/>
            </a:ext>
            <a:ext uri="{147F2762-F138-4A5C-976F-8EAC2B608ADB}">
              <a16:predDERef xmlns:a16="http://schemas.microsoft.com/office/drawing/2014/main" pred="{709863FB-F775-44AE-A6E9-26E421350D2D}"/>
            </a:ext>
          </a:extLst>
        </xdr:cNvPr>
        <xdr:cNvSpPr/>
      </xdr:nvSpPr>
      <xdr:spPr>
        <a:xfrm>
          <a:off x="3913187" y="1912938"/>
          <a:ext cx="6524626" cy="270023"/>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xdr:col>
      <xdr:colOff>0</xdr:colOff>
      <xdr:row>1</xdr:row>
      <xdr:rowOff>0</xdr:rowOff>
    </xdr:from>
    <xdr:to>
      <xdr:col>6</xdr:col>
      <xdr:colOff>590989</xdr:colOff>
      <xdr:row>3</xdr:row>
      <xdr:rowOff>10795</xdr:rowOff>
    </xdr:to>
    <xdr:grpSp>
      <xdr:nvGrpSpPr>
        <xdr:cNvPr id="5" name="Group 4">
          <a:extLst>
            <a:ext uri="{FF2B5EF4-FFF2-40B4-BE49-F238E27FC236}">
              <a16:creationId xmlns:a16="http://schemas.microsoft.com/office/drawing/2014/main" id="{419461BF-C450-4938-870B-5BEFF0C8BF3D}"/>
            </a:ext>
          </a:extLst>
        </xdr:cNvPr>
        <xdr:cNvGrpSpPr/>
      </xdr:nvGrpSpPr>
      <xdr:grpSpPr>
        <a:xfrm>
          <a:off x="723900" y="161925"/>
          <a:ext cx="4962964" cy="334645"/>
          <a:chOff x="889000" y="174625"/>
          <a:chExt cx="5086789" cy="349885"/>
        </a:xfrm>
      </xdr:grpSpPr>
      <xdr:grpSp>
        <xdr:nvGrpSpPr>
          <xdr:cNvPr id="6" name="Group 5">
            <a:hlinkClick xmlns:r="http://schemas.openxmlformats.org/officeDocument/2006/relationships" r:id="rId1"/>
            <a:extLst>
              <a:ext uri="{FF2B5EF4-FFF2-40B4-BE49-F238E27FC236}">
                <a16:creationId xmlns:a16="http://schemas.microsoft.com/office/drawing/2014/main" id="{AD853865-2739-8623-53BC-8D11C250F2F4}"/>
              </a:ext>
            </a:extLst>
          </xdr:cNvPr>
          <xdr:cNvGrpSpPr/>
        </xdr:nvGrpSpPr>
        <xdr:grpSpPr>
          <a:xfrm>
            <a:off x="943357" y="184941"/>
            <a:ext cx="286436" cy="279068"/>
            <a:chOff x="795232" y="4916382"/>
            <a:chExt cx="433668" cy="440266"/>
          </a:xfrm>
        </xdr:grpSpPr>
        <xdr:pic>
          <xdr:nvPicPr>
            <xdr:cNvPr id="13" name="Graphic 12" descr="Home outline">
              <a:extLst>
                <a:ext uri="{FF2B5EF4-FFF2-40B4-BE49-F238E27FC236}">
                  <a16:creationId xmlns:a16="http://schemas.microsoft.com/office/drawing/2014/main" id="{7E8CFC3C-6054-3343-B5C5-CD4CD38DAF0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4" name="Oval 13">
              <a:extLst>
                <a:ext uri="{FF2B5EF4-FFF2-40B4-BE49-F238E27FC236}">
                  <a16:creationId xmlns:a16="http://schemas.microsoft.com/office/drawing/2014/main" id="{579CCC90-0883-00C3-CE60-B224CD327C48}"/>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7" name="Flowchart: Terminator 6">
            <a:hlinkClick xmlns:r="http://schemas.openxmlformats.org/officeDocument/2006/relationships" r:id="rId4"/>
            <a:extLst>
              <a:ext uri="{FF2B5EF4-FFF2-40B4-BE49-F238E27FC236}">
                <a16:creationId xmlns:a16="http://schemas.microsoft.com/office/drawing/2014/main" id="{A14F4774-0605-5808-69FF-FA99B9BD5E0D}"/>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8" name="Flowchart: Terminator 7">
            <a:hlinkClick xmlns:r="http://schemas.openxmlformats.org/officeDocument/2006/relationships" r:id="rId5"/>
            <a:extLst>
              <a:ext uri="{FF2B5EF4-FFF2-40B4-BE49-F238E27FC236}">
                <a16:creationId xmlns:a16="http://schemas.microsoft.com/office/drawing/2014/main" id="{F7859FE2-1326-5AFA-3C23-225188725B10}"/>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9" name="Flowchart: Terminator 8">
            <a:hlinkClick xmlns:r="http://schemas.openxmlformats.org/officeDocument/2006/relationships" r:id="rId6"/>
            <a:extLst>
              <a:ext uri="{FF2B5EF4-FFF2-40B4-BE49-F238E27FC236}">
                <a16:creationId xmlns:a16="http://schemas.microsoft.com/office/drawing/2014/main" id="{CFCC14F3-75EB-FF80-24E0-93DFAFA78B31}"/>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0" name="Flowchart: Terminator 9">
            <a:hlinkClick xmlns:r="http://schemas.openxmlformats.org/officeDocument/2006/relationships" r:id="rId7"/>
            <a:extLst>
              <a:ext uri="{FF2B5EF4-FFF2-40B4-BE49-F238E27FC236}">
                <a16:creationId xmlns:a16="http://schemas.microsoft.com/office/drawing/2014/main" id="{DCF1F490-00CA-950B-AEC7-24E2CE98F561}"/>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1" name="Flowchart: Terminator 10">
            <a:hlinkClick xmlns:r="http://schemas.openxmlformats.org/officeDocument/2006/relationships" r:id="rId8"/>
            <a:extLst>
              <a:ext uri="{FF2B5EF4-FFF2-40B4-BE49-F238E27FC236}">
                <a16:creationId xmlns:a16="http://schemas.microsoft.com/office/drawing/2014/main" id="{79C40A89-5F1F-D52F-02C9-6E93052821F2}"/>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2" name="Rectangle: Rounded Corners 11">
            <a:extLst>
              <a:ext uri="{FF2B5EF4-FFF2-40B4-BE49-F238E27FC236}">
                <a16:creationId xmlns:a16="http://schemas.microsoft.com/office/drawing/2014/main" id="{C19D8D1B-EE95-7223-B92B-EADC0EAB0593}"/>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428020</xdr:colOff>
      <xdr:row>33</xdr:row>
      <xdr:rowOff>369223</xdr:rowOff>
    </xdr:to>
    <xdr:grpSp>
      <xdr:nvGrpSpPr>
        <xdr:cNvPr id="61" name="Group 60">
          <a:extLst>
            <a:ext uri="{FF2B5EF4-FFF2-40B4-BE49-F238E27FC236}">
              <a16:creationId xmlns:a16="http://schemas.microsoft.com/office/drawing/2014/main" id="{B74BBB4C-51FD-4DE6-827F-260567D921D9}"/>
            </a:ext>
          </a:extLst>
        </xdr:cNvPr>
        <xdr:cNvGrpSpPr/>
      </xdr:nvGrpSpPr>
      <xdr:grpSpPr>
        <a:xfrm>
          <a:off x="723900" y="647700"/>
          <a:ext cx="1151920" cy="7208173"/>
          <a:chOff x="12800976" y="1543050"/>
          <a:chExt cx="1194493" cy="7410449"/>
        </a:xfrm>
      </xdr:grpSpPr>
      <xdr:sp macro="" textlink="">
        <xdr:nvSpPr>
          <xdr:cNvPr id="62" name="TextBox 61">
            <a:hlinkClick xmlns:r="http://schemas.openxmlformats.org/officeDocument/2006/relationships" r:id="rId9"/>
            <a:extLst>
              <a:ext uri="{FF2B5EF4-FFF2-40B4-BE49-F238E27FC236}">
                <a16:creationId xmlns:a16="http://schemas.microsoft.com/office/drawing/2014/main" id="{5E3BF12D-C8F6-0275-860A-2FA96178E7FF}"/>
              </a:ext>
            </a:extLst>
          </xdr:cNvPr>
          <xdr:cNvSpPr txBox="1"/>
        </xdr:nvSpPr>
        <xdr:spPr>
          <a:xfrm>
            <a:off x="12897185" y="4688612"/>
            <a:ext cx="1022190" cy="378589"/>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Employee support programmes</a:t>
            </a:r>
          </a:p>
        </xdr:txBody>
      </xdr:sp>
      <xdr:sp macro="" textlink="">
        <xdr:nvSpPr>
          <xdr:cNvPr id="63" name="TextBox 62">
            <a:hlinkClick xmlns:r="http://schemas.openxmlformats.org/officeDocument/2006/relationships" r:id="rId10"/>
            <a:extLst>
              <a:ext uri="{FF2B5EF4-FFF2-40B4-BE49-F238E27FC236}">
                <a16:creationId xmlns:a16="http://schemas.microsoft.com/office/drawing/2014/main" id="{81CAC953-AA49-039E-6F0A-1858BE829CF6}"/>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64" name="Rectangle: Rounded Corners 63">
            <a:extLst>
              <a:ext uri="{FF2B5EF4-FFF2-40B4-BE49-F238E27FC236}">
                <a16:creationId xmlns:a16="http://schemas.microsoft.com/office/drawing/2014/main" id="{17DA9B82-AAB8-B589-E31C-1126266DE052}"/>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65" name="TextBox 57">
            <a:extLst>
              <a:ext uri="{FF2B5EF4-FFF2-40B4-BE49-F238E27FC236}">
                <a16:creationId xmlns:a16="http://schemas.microsoft.com/office/drawing/2014/main" id="{409F03D2-9D5A-668E-6DF3-91093E9456D3}"/>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66" name="TextBox 65">
            <a:extLst>
              <a:ext uri="{FF2B5EF4-FFF2-40B4-BE49-F238E27FC236}">
                <a16:creationId xmlns:a16="http://schemas.microsoft.com/office/drawing/2014/main" id="{21EB0DD9-68DB-CD6D-B875-72199773235D}"/>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67" name="TextBox 66">
            <a:hlinkClick xmlns:r="http://schemas.openxmlformats.org/officeDocument/2006/relationships" r:id="rId11"/>
            <a:extLst>
              <a:ext uri="{FF2B5EF4-FFF2-40B4-BE49-F238E27FC236}">
                <a16:creationId xmlns:a16="http://schemas.microsoft.com/office/drawing/2014/main" id="{A7B92F9E-48CB-98E6-170D-7E6692E1457A}"/>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68" name="TextBox 67">
            <a:hlinkClick xmlns:r="http://schemas.openxmlformats.org/officeDocument/2006/relationships" r:id="rId12"/>
            <a:extLst>
              <a:ext uri="{FF2B5EF4-FFF2-40B4-BE49-F238E27FC236}">
                <a16:creationId xmlns:a16="http://schemas.microsoft.com/office/drawing/2014/main" id="{EAAA68AF-A269-988E-0E29-1916ED51122C}"/>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69" name="TextBox 68">
            <a:hlinkClick xmlns:r="http://schemas.openxmlformats.org/officeDocument/2006/relationships" r:id="rId13"/>
            <a:extLst>
              <a:ext uri="{FF2B5EF4-FFF2-40B4-BE49-F238E27FC236}">
                <a16:creationId xmlns:a16="http://schemas.microsoft.com/office/drawing/2014/main" id="{D54D708E-B36F-D718-5957-810201EEE608}"/>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70" name="TextBox 69">
            <a:hlinkClick xmlns:r="http://schemas.openxmlformats.org/officeDocument/2006/relationships" r:id="rId14"/>
            <a:extLst>
              <a:ext uri="{FF2B5EF4-FFF2-40B4-BE49-F238E27FC236}">
                <a16:creationId xmlns:a16="http://schemas.microsoft.com/office/drawing/2014/main" id="{2F03A68B-C6DE-5D59-5A67-7B477BBD9FE3}"/>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71" name="TextBox 70">
            <a:hlinkClick xmlns:r="http://schemas.openxmlformats.org/officeDocument/2006/relationships" r:id="rId15"/>
            <a:extLst>
              <a:ext uri="{FF2B5EF4-FFF2-40B4-BE49-F238E27FC236}">
                <a16:creationId xmlns:a16="http://schemas.microsoft.com/office/drawing/2014/main" id="{407930DC-FD67-0ED5-1940-51D789EB214D}"/>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72" name="TextBox 71">
            <a:hlinkClick xmlns:r="http://schemas.openxmlformats.org/officeDocument/2006/relationships" r:id="rId16"/>
            <a:extLst>
              <a:ext uri="{FF2B5EF4-FFF2-40B4-BE49-F238E27FC236}">
                <a16:creationId xmlns:a16="http://schemas.microsoft.com/office/drawing/2014/main" id="{EFF75F4D-1E90-94A9-20A5-D54286F0CBC4}"/>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73" name="TextBox 72">
            <a:hlinkClick xmlns:r="http://schemas.openxmlformats.org/officeDocument/2006/relationships" r:id="rId17"/>
            <a:extLst>
              <a:ext uri="{FF2B5EF4-FFF2-40B4-BE49-F238E27FC236}">
                <a16:creationId xmlns:a16="http://schemas.microsoft.com/office/drawing/2014/main" id="{8542D1D4-AE17-FDBC-BEB4-5156143379CD}"/>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74" name="TextBox 73">
            <a:hlinkClick xmlns:r="http://schemas.openxmlformats.org/officeDocument/2006/relationships" r:id="rId18"/>
            <a:extLst>
              <a:ext uri="{FF2B5EF4-FFF2-40B4-BE49-F238E27FC236}">
                <a16:creationId xmlns:a16="http://schemas.microsoft.com/office/drawing/2014/main" id="{D06BE684-5C0E-3EAA-6D54-C3A9E24FF4CD}"/>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75" name="TextBox 74">
            <a:hlinkClick xmlns:r="http://schemas.openxmlformats.org/officeDocument/2006/relationships" r:id="rId19"/>
            <a:extLst>
              <a:ext uri="{FF2B5EF4-FFF2-40B4-BE49-F238E27FC236}">
                <a16:creationId xmlns:a16="http://schemas.microsoft.com/office/drawing/2014/main" id="{854DF259-5750-42E5-0D03-327C160CE8F0}"/>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Education</a:t>
            </a:r>
            <a:r>
              <a:rPr lang="en-US" sz="800" baseline="0">
                <a:solidFill>
                  <a:schemeClr val="dk1"/>
                </a:solidFill>
                <a:effectLst/>
                <a:latin typeface="+mn-lt"/>
                <a:ea typeface="+mn-ea"/>
                <a:cs typeface="+mn-cs"/>
              </a:rPr>
              <a:t> skills and capacity</a:t>
            </a:r>
            <a:endParaRPr lang="en-US" sz="800">
              <a:solidFill>
                <a:schemeClr val="dk1"/>
              </a:solidFill>
              <a:effectLst/>
              <a:latin typeface="+mn-lt"/>
              <a:ea typeface="+mn-ea"/>
              <a:cs typeface="+mn-cs"/>
            </a:endParaRPr>
          </a:p>
        </xdr:txBody>
      </xdr:sp>
      <xdr:sp macro="" textlink="">
        <xdr:nvSpPr>
          <xdr:cNvPr id="76" name="TextBox 75">
            <a:hlinkClick xmlns:r="http://schemas.openxmlformats.org/officeDocument/2006/relationships" r:id="rId20"/>
            <a:extLst>
              <a:ext uri="{FF2B5EF4-FFF2-40B4-BE49-F238E27FC236}">
                <a16:creationId xmlns:a16="http://schemas.microsoft.com/office/drawing/2014/main" id="{4C9A9B80-4AD1-74BC-A55D-7515439C0F4E}"/>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77" name="TextBox 76">
            <a:hlinkClick xmlns:r="http://schemas.openxmlformats.org/officeDocument/2006/relationships" r:id="rId21"/>
            <a:extLst>
              <a:ext uri="{FF2B5EF4-FFF2-40B4-BE49-F238E27FC236}">
                <a16:creationId xmlns:a16="http://schemas.microsoft.com/office/drawing/2014/main" id="{28AE50C2-E898-25BD-04CC-83CA4EC3A1DD}"/>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78" name="TextBox 77">
            <a:hlinkClick xmlns:r="http://schemas.openxmlformats.org/officeDocument/2006/relationships" r:id="rId22"/>
            <a:extLst>
              <a:ext uri="{FF2B5EF4-FFF2-40B4-BE49-F238E27FC236}">
                <a16:creationId xmlns:a16="http://schemas.microsoft.com/office/drawing/2014/main" id="{1D95CDF6-CDB8-8BB6-D492-C5746C4AFF7D}"/>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79" name="TextBox 78">
            <a:hlinkClick xmlns:r="http://schemas.openxmlformats.org/officeDocument/2006/relationships" r:id="rId23"/>
            <a:extLst>
              <a:ext uri="{FF2B5EF4-FFF2-40B4-BE49-F238E27FC236}">
                <a16:creationId xmlns:a16="http://schemas.microsoft.com/office/drawing/2014/main" id="{8A25C8D5-E11A-D19D-0A5C-F2824D3C34F0}"/>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80" name="TextBox 79">
            <a:hlinkClick xmlns:r="http://schemas.openxmlformats.org/officeDocument/2006/relationships" r:id="rId24"/>
            <a:extLst>
              <a:ext uri="{FF2B5EF4-FFF2-40B4-BE49-F238E27FC236}">
                <a16:creationId xmlns:a16="http://schemas.microsoft.com/office/drawing/2014/main" id="{63D57595-137C-3400-2DB7-F4BF386E217B}"/>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81" name="TextBox 80">
            <a:hlinkClick xmlns:r="http://schemas.openxmlformats.org/officeDocument/2006/relationships" r:id="rId25"/>
            <a:extLst>
              <a:ext uri="{FF2B5EF4-FFF2-40B4-BE49-F238E27FC236}">
                <a16:creationId xmlns:a16="http://schemas.microsoft.com/office/drawing/2014/main" id="{7BF0E1F7-5349-1790-EE90-CECB88D9A2E0}"/>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82" name="TextBox 77">
            <a:hlinkClick xmlns:r="http://schemas.openxmlformats.org/officeDocument/2006/relationships" r:id="rId26"/>
            <a:extLst>
              <a:ext uri="{FF2B5EF4-FFF2-40B4-BE49-F238E27FC236}">
                <a16:creationId xmlns:a16="http://schemas.microsoft.com/office/drawing/2014/main" id="{02580777-BBE1-946D-2A5D-B04DFBD55FB4}"/>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83" name="TextBox 82">
            <a:hlinkClick xmlns:r="http://schemas.openxmlformats.org/officeDocument/2006/relationships" r:id="rId27"/>
            <a:extLst>
              <a:ext uri="{FF2B5EF4-FFF2-40B4-BE49-F238E27FC236}">
                <a16:creationId xmlns:a16="http://schemas.microsoft.com/office/drawing/2014/main" id="{7A801DD6-6021-2A70-D9A2-F653C8828112}"/>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2.xml><?xml version="1.0" encoding="utf-8"?>
<xdr:wsDr xmlns:xdr="http://schemas.openxmlformats.org/drawingml/2006/spreadsheetDrawing" xmlns:a="http://schemas.openxmlformats.org/drawingml/2006/main">
  <xdr:twoCellAnchor>
    <xdr:from>
      <xdr:col>1</xdr:col>
      <xdr:colOff>26670</xdr:colOff>
      <xdr:row>1</xdr:row>
      <xdr:rowOff>11430</xdr:rowOff>
    </xdr:from>
    <xdr:to>
      <xdr:col>4</xdr:col>
      <xdr:colOff>198559</xdr:colOff>
      <xdr:row>3</xdr:row>
      <xdr:rowOff>18415</xdr:rowOff>
    </xdr:to>
    <xdr:grpSp>
      <xdr:nvGrpSpPr>
        <xdr:cNvPr id="2" name="Group 1">
          <a:extLst>
            <a:ext uri="{FF2B5EF4-FFF2-40B4-BE49-F238E27FC236}">
              <a16:creationId xmlns:a16="http://schemas.microsoft.com/office/drawing/2014/main" id="{47ECFAA7-9F58-4729-A960-F66D61A43E97}"/>
            </a:ext>
          </a:extLst>
        </xdr:cNvPr>
        <xdr:cNvGrpSpPr/>
      </xdr:nvGrpSpPr>
      <xdr:grpSpPr>
        <a:xfrm>
          <a:off x="883920" y="170180"/>
          <a:ext cx="4942327" cy="324485"/>
          <a:chOff x="889000" y="174625"/>
          <a:chExt cx="5086789" cy="349885"/>
        </a:xfrm>
      </xdr:grpSpPr>
      <xdr:grpSp>
        <xdr:nvGrpSpPr>
          <xdr:cNvPr id="3" name="Group 2">
            <a:hlinkClick xmlns:r="http://schemas.openxmlformats.org/officeDocument/2006/relationships" r:id="rId1"/>
            <a:extLst>
              <a:ext uri="{FF2B5EF4-FFF2-40B4-BE49-F238E27FC236}">
                <a16:creationId xmlns:a16="http://schemas.microsoft.com/office/drawing/2014/main" id="{3CE535AD-FC30-0099-0874-4F6C2462EBF6}"/>
              </a:ext>
            </a:extLst>
          </xdr:cNvPr>
          <xdr:cNvGrpSpPr/>
        </xdr:nvGrpSpPr>
        <xdr:grpSpPr>
          <a:xfrm>
            <a:off x="943357" y="184941"/>
            <a:ext cx="286436" cy="279068"/>
            <a:chOff x="795232" y="4916382"/>
            <a:chExt cx="433668" cy="440266"/>
          </a:xfrm>
        </xdr:grpSpPr>
        <xdr:pic>
          <xdr:nvPicPr>
            <xdr:cNvPr id="10" name="Graphic 9" descr="Home outline">
              <a:extLst>
                <a:ext uri="{FF2B5EF4-FFF2-40B4-BE49-F238E27FC236}">
                  <a16:creationId xmlns:a16="http://schemas.microsoft.com/office/drawing/2014/main" id="{EC8AD219-D19D-2D4E-3A31-42B3EEE7A394}"/>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1" name="Oval 10">
              <a:extLst>
                <a:ext uri="{FF2B5EF4-FFF2-40B4-BE49-F238E27FC236}">
                  <a16:creationId xmlns:a16="http://schemas.microsoft.com/office/drawing/2014/main" id="{EAEE6F4E-F1E6-A4D0-B2CA-2D40624215DB}"/>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4" name="Flowchart: Terminator 3">
            <a:hlinkClick xmlns:r="http://schemas.openxmlformats.org/officeDocument/2006/relationships" r:id="rId4"/>
            <a:extLst>
              <a:ext uri="{FF2B5EF4-FFF2-40B4-BE49-F238E27FC236}">
                <a16:creationId xmlns:a16="http://schemas.microsoft.com/office/drawing/2014/main" id="{16A388C8-985E-B0D5-C286-CAB2C3D52CD2}"/>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5" name="Flowchart: Terminator 4">
            <a:hlinkClick xmlns:r="http://schemas.openxmlformats.org/officeDocument/2006/relationships" r:id="rId5"/>
            <a:extLst>
              <a:ext uri="{FF2B5EF4-FFF2-40B4-BE49-F238E27FC236}">
                <a16:creationId xmlns:a16="http://schemas.microsoft.com/office/drawing/2014/main" id="{E19FB4FA-729E-04E7-FA50-4BF6124B9827}"/>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6" name="Flowchart: Terminator 5">
            <a:hlinkClick xmlns:r="http://schemas.openxmlformats.org/officeDocument/2006/relationships" r:id="rId6"/>
            <a:extLst>
              <a:ext uri="{FF2B5EF4-FFF2-40B4-BE49-F238E27FC236}">
                <a16:creationId xmlns:a16="http://schemas.microsoft.com/office/drawing/2014/main" id="{7F4566DF-F7D4-5775-A569-CCEB56C4E7E6}"/>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4AF2905A-560B-69A1-8ED4-F5E78C783237}"/>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8" name="Flowchart: Terminator 7">
            <a:hlinkClick xmlns:r="http://schemas.openxmlformats.org/officeDocument/2006/relationships" r:id="rId8"/>
            <a:extLst>
              <a:ext uri="{FF2B5EF4-FFF2-40B4-BE49-F238E27FC236}">
                <a16:creationId xmlns:a16="http://schemas.microsoft.com/office/drawing/2014/main" id="{3752A200-0F7F-3415-F0FC-F52431D76FAF}"/>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9" name="Rectangle: Rounded Corners 8">
            <a:extLst>
              <a:ext uri="{FF2B5EF4-FFF2-40B4-BE49-F238E27FC236}">
                <a16:creationId xmlns:a16="http://schemas.microsoft.com/office/drawing/2014/main" id="{1613667D-EE68-3BAC-309B-EE4322C99F25}"/>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288955</xdr:colOff>
      <xdr:row>30</xdr:row>
      <xdr:rowOff>75535</xdr:rowOff>
    </xdr:to>
    <xdr:grpSp>
      <xdr:nvGrpSpPr>
        <xdr:cNvPr id="35" name="Group 34">
          <a:extLst>
            <a:ext uri="{FF2B5EF4-FFF2-40B4-BE49-F238E27FC236}">
              <a16:creationId xmlns:a16="http://schemas.microsoft.com/office/drawing/2014/main" id="{4B84674A-8AF9-49EB-97E2-367461AC9809}"/>
            </a:ext>
          </a:extLst>
        </xdr:cNvPr>
        <xdr:cNvGrpSpPr/>
      </xdr:nvGrpSpPr>
      <xdr:grpSpPr>
        <a:xfrm>
          <a:off x="857250" y="635000"/>
          <a:ext cx="1146205" cy="7282785"/>
          <a:chOff x="12800976" y="1543050"/>
          <a:chExt cx="1194493" cy="7410449"/>
        </a:xfrm>
      </xdr:grpSpPr>
      <xdr:sp macro="" textlink="">
        <xdr:nvSpPr>
          <xdr:cNvPr id="36" name="TextBox 35">
            <a:hlinkClick xmlns:r="http://schemas.openxmlformats.org/officeDocument/2006/relationships" r:id="rId9"/>
            <a:extLst>
              <a:ext uri="{FF2B5EF4-FFF2-40B4-BE49-F238E27FC236}">
                <a16:creationId xmlns:a16="http://schemas.microsoft.com/office/drawing/2014/main" id="{DE40DCE5-FEDF-8076-110F-A5E64ACCCE46}"/>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37" name="TextBox 36">
            <a:hlinkClick xmlns:r="http://schemas.openxmlformats.org/officeDocument/2006/relationships" r:id="rId10"/>
            <a:extLst>
              <a:ext uri="{FF2B5EF4-FFF2-40B4-BE49-F238E27FC236}">
                <a16:creationId xmlns:a16="http://schemas.microsoft.com/office/drawing/2014/main" id="{ADE18780-22A8-D527-36B5-968227094368}"/>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38" name="Rectangle: Rounded Corners 37">
            <a:extLst>
              <a:ext uri="{FF2B5EF4-FFF2-40B4-BE49-F238E27FC236}">
                <a16:creationId xmlns:a16="http://schemas.microsoft.com/office/drawing/2014/main" id="{3C68C241-3733-4168-68C3-6ACC4FEC89B8}"/>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39" name="TextBox 57">
            <a:extLst>
              <a:ext uri="{FF2B5EF4-FFF2-40B4-BE49-F238E27FC236}">
                <a16:creationId xmlns:a16="http://schemas.microsoft.com/office/drawing/2014/main" id="{C79189E0-7D69-0217-44BD-E20D31AAE211}"/>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40" name="TextBox 39">
            <a:extLst>
              <a:ext uri="{FF2B5EF4-FFF2-40B4-BE49-F238E27FC236}">
                <a16:creationId xmlns:a16="http://schemas.microsoft.com/office/drawing/2014/main" id="{5D23F987-FBF9-76C3-F533-78595A9EC2CD}"/>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41" name="TextBox 40">
            <a:hlinkClick xmlns:r="http://schemas.openxmlformats.org/officeDocument/2006/relationships" r:id="rId11"/>
            <a:extLst>
              <a:ext uri="{FF2B5EF4-FFF2-40B4-BE49-F238E27FC236}">
                <a16:creationId xmlns:a16="http://schemas.microsoft.com/office/drawing/2014/main" id="{723523B5-B431-164A-DC67-33FACD77B605}"/>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42" name="TextBox 41">
            <a:hlinkClick xmlns:r="http://schemas.openxmlformats.org/officeDocument/2006/relationships" r:id="rId12"/>
            <a:extLst>
              <a:ext uri="{FF2B5EF4-FFF2-40B4-BE49-F238E27FC236}">
                <a16:creationId xmlns:a16="http://schemas.microsoft.com/office/drawing/2014/main" id="{A2CAE505-8C57-B3BE-CBC3-93E3556A7DC4}"/>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43" name="TextBox 42">
            <a:hlinkClick xmlns:r="http://schemas.openxmlformats.org/officeDocument/2006/relationships" r:id="rId13"/>
            <a:extLst>
              <a:ext uri="{FF2B5EF4-FFF2-40B4-BE49-F238E27FC236}">
                <a16:creationId xmlns:a16="http://schemas.microsoft.com/office/drawing/2014/main" id="{187EF1BD-11E7-7BFA-B32A-8EC80026BE11}"/>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44" name="TextBox 43">
            <a:hlinkClick xmlns:r="http://schemas.openxmlformats.org/officeDocument/2006/relationships" r:id="rId14"/>
            <a:extLst>
              <a:ext uri="{FF2B5EF4-FFF2-40B4-BE49-F238E27FC236}">
                <a16:creationId xmlns:a16="http://schemas.microsoft.com/office/drawing/2014/main" id="{9B2DF110-0DE8-B87F-9887-E13875E6AC65}"/>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45" name="TextBox 44">
            <a:hlinkClick xmlns:r="http://schemas.openxmlformats.org/officeDocument/2006/relationships" r:id="rId15"/>
            <a:extLst>
              <a:ext uri="{FF2B5EF4-FFF2-40B4-BE49-F238E27FC236}">
                <a16:creationId xmlns:a16="http://schemas.microsoft.com/office/drawing/2014/main" id="{D8904CFF-1B8C-F296-9FEB-2571984A9755}"/>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46" name="TextBox 45">
            <a:hlinkClick xmlns:r="http://schemas.openxmlformats.org/officeDocument/2006/relationships" r:id="rId16"/>
            <a:extLst>
              <a:ext uri="{FF2B5EF4-FFF2-40B4-BE49-F238E27FC236}">
                <a16:creationId xmlns:a16="http://schemas.microsoft.com/office/drawing/2014/main" id="{0ACE92CF-EF55-7B46-D5CF-2E01D7A3B4AD}"/>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47" name="TextBox 46">
            <a:hlinkClick xmlns:r="http://schemas.openxmlformats.org/officeDocument/2006/relationships" r:id="rId17"/>
            <a:extLst>
              <a:ext uri="{FF2B5EF4-FFF2-40B4-BE49-F238E27FC236}">
                <a16:creationId xmlns:a16="http://schemas.microsoft.com/office/drawing/2014/main" id="{81721524-75D9-06D7-CD01-40116DD1B62B}"/>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48" name="TextBox 47">
            <a:hlinkClick xmlns:r="http://schemas.openxmlformats.org/officeDocument/2006/relationships" r:id="rId18"/>
            <a:extLst>
              <a:ext uri="{FF2B5EF4-FFF2-40B4-BE49-F238E27FC236}">
                <a16:creationId xmlns:a16="http://schemas.microsoft.com/office/drawing/2014/main" id="{C98C657D-6C2A-7A98-9201-0D476F012E2D}"/>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value creation</a:t>
            </a:r>
          </a:p>
        </xdr:txBody>
      </xdr:sp>
      <xdr:sp macro="" textlink="">
        <xdr:nvSpPr>
          <xdr:cNvPr id="49" name="TextBox 48">
            <a:hlinkClick xmlns:r="http://schemas.openxmlformats.org/officeDocument/2006/relationships" r:id="rId19"/>
            <a:extLst>
              <a:ext uri="{FF2B5EF4-FFF2-40B4-BE49-F238E27FC236}">
                <a16:creationId xmlns:a16="http://schemas.microsoft.com/office/drawing/2014/main" id="{CA59F15E-6F72-4E98-EE4C-5611A2E11659}"/>
              </a:ext>
            </a:extLst>
          </xdr:cNvPr>
          <xdr:cNvSpPr txBox="1"/>
        </xdr:nvSpPr>
        <xdr:spPr>
          <a:xfrm>
            <a:off x="12897185" y="5103531"/>
            <a:ext cx="1026000" cy="403354"/>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Education skills and capacity</a:t>
            </a:r>
          </a:p>
        </xdr:txBody>
      </xdr:sp>
      <xdr:sp macro="" textlink="">
        <xdr:nvSpPr>
          <xdr:cNvPr id="50" name="TextBox 49">
            <a:hlinkClick xmlns:r="http://schemas.openxmlformats.org/officeDocument/2006/relationships" r:id="rId20"/>
            <a:extLst>
              <a:ext uri="{FF2B5EF4-FFF2-40B4-BE49-F238E27FC236}">
                <a16:creationId xmlns:a16="http://schemas.microsoft.com/office/drawing/2014/main" id="{CCF1EDAC-D13D-EDD7-4535-21AA07F687BE}"/>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51" name="TextBox 50">
            <a:hlinkClick xmlns:r="http://schemas.openxmlformats.org/officeDocument/2006/relationships" r:id="rId21"/>
            <a:extLst>
              <a:ext uri="{FF2B5EF4-FFF2-40B4-BE49-F238E27FC236}">
                <a16:creationId xmlns:a16="http://schemas.microsoft.com/office/drawing/2014/main" id="{3D40F5CB-9D64-5CCA-7A25-28495B82FA70}"/>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52" name="TextBox 51">
            <a:hlinkClick xmlns:r="http://schemas.openxmlformats.org/officeDocument/2006/relationships" r:id="rId22"/>
            <a:extLst>
              <a:ext uri="{FF2B5EF4-FFF2-40B4-BE49-F238E27FC236}">
                <a16:creationId xmlns:a16="http://schemas.microsoft.com/office/drawing/2014/main" id="{88AEC695-D83F-130A-6213-59DEA915958A}"/>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53" name="TextBox 52">
            <a:hlinkClick xmlns:r="http://schemas.openxmlformats.org/officeDocument/2006/relationships" r:id="rId23"/>
            <a:extLst>
              <a:ext uri="{FF2B5EF4-FFF2-40B4-BE49-F238E27FC236}">
                <a16:creationId xmlns:a16="http://schemas.microsoft.com/office/drawing/2014/main" id="{76FE1CBB-5008-568F-8F74-5CBFA0D0D9AC}"/>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54" name="TextBox 53">
            <a:hlinkClick xmlns:r="http://schemas.openxmlformats.org/officeDocument/2006/relationships" r:id="rId24"/>
            <a:extLst>
              <a:ext uri="{FF2B5EF4-FFF2-40B4-BE49-F238E27FC236}">
                <a16:creationId xmlns:a16="http://schemas.microsoft.com/office/drawing/2014/main" id="{5F0BB6DC-53B6-D173-6B4E-3679BB79CC69}"/>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55" name="TextBox 54">
            <a:hlinkClick xmlns:r="http://schemas.openxmlformats.org/officeDocument/2006/relationships" r:id="rId25"/>
            <a:extLst>
              <a:ext uri="{FF2B5EF4-FFF2-40B4-BE49-F238E27FC236}">
                <a16:creationId xmlns:a16="http://schemas.microsoft.com/office/drawing/2014/main" id="{EF7A8455-B785-BC73-9558-CB50ECDC3318}"/>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56" name="TextBox 77">
            <a:hlinkClick xmlns:r="http://schemas.openxmlformats.org/officeDocument/2006/relationships" r:id="rId26"/>
            <a:extLst>
              <a:ext uri="{FF2B5EF4-FFF2-40B4-BE49-F238E27FC236}">
                <a16:creationId xmlns:a16="http://schemas.microsoft.com/office/drawing/2014/main" id="{5CB0831E-A197-C6E9-828E-7DCECA6EDDC1}"/>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57" name="TextBox 56">
            <a:hlinkClick xmlns:r="http://schemas.openxmlformats.org/officeDocument/2006/relationships" r:id="rId27"/>
            <a:extLst>
              <a:ext uri="{FF2B5EF4-FFF2-40B4-BE49-F238E27FC236}">
                <a16:creationId xmlns:a16="http://schemas.microsoft.com/office/drawing/2014/main" id="{56D24464-0797-DB32-AD92-8A244BA8D5ED}"/>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3.xml><?xml version="1.0" encoding="utf-8"?>
<xdr:wsDr xmlns:xdr="http://schemas.openxmlformats.org/drawingml/2006/spreadsheetDrawing" xmlns:a="http://schemas.openxmlformats.org/drawingml/2006/main">
  <xdr:twoCellAnchor>
    <xdr:from>
      <xdr:col>2</xdr:col>
      <xdr:colOff>821056</xdr:colOff>
      <xdr:row>5</xdr:row>
      <xdr:rowOff>129540</xdr:rowOff>
    </xdr:from>
    <xdr:to>
      <xdr:col>5</xdr:col>
      <xdr:colOff>104775</xdr:colOff>
      <xdr:row>19</xdr:row>
      <xdr:rowOff>131445</xdr:rowOff>
    </xdr:to>
    <xdr:graphicFrame macro="">
      <xdr:nvGraphicFramePr>
        <xdr:cNvPr id="4" name="Chart 2">
          <a:extLst>
            <a:ext uri="{FF2B5EF4-FFF2-40B4-BE49-F238E27FC236}">
              <a16:creationId xmlns:a16="http://schemas.microsoft.com/office/drawing/2014/main" id="{93295A15-8595-4585-85CD-48DFB99156C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876300</xdr:colOff>
      <xdr:row>0</xdr:row>
      <xdr:rowOff>161925</xdr:rowOff>
    </xdr:from>
    <xdr:to>
      <xdr:col>3</xdr:col>
      <xdr:colOff>3305614</xdr:colOff>
      <xdr:row>3</xdr:row>
      <xdr:rowOff>3175</xdr:rowOff>
    </xdr:to>
    <xdr:grpSp>
      <xdr:nvGrpSpPr>
        <xdr:cNvPr id="2" name="Group 1">
          <a:extLst>
            <a:ext uri="{FF2B5EF4-FFF2-40B4-BE49-F238E27FC236}">
              <a16:creationId xmlns:a16="http://schemas.microsoft.com/office/drawing/2014/main" id="{FB69E883-6964-49A8-8290-82EDCCB323CA}"/>
            </a:ext>
          </a:extLst>
        </xdr:cNvPr>
        <xdr:cNvGrpSpPr/>
      </xdr:nvGrpSpPr>
      <xdr:grpSpPr>
        <a:xfrm>
          <a:off x="857250" y="161925"/>
          <a:ext cx="5010589" cy="327025"/>
          <a:chOff x="889000" y="174625"/>
          <a:chExt cx="5086789" cy="349885"/>
        </a:xfrm>
      </xdr:grpSpPr>
      <xdr:grpSp>
        <xdr:nvGrpSpPr>
          <xdr:cNvPr id="3" name="Group 2">
            <a:hlinkClick xmlns:r="http://schemas.openxmlformats.org/officeDocument/2006/relationships" r:id="rId2"/>
            <a:extLst>
              <a:ext uri="{FF2B5EF4-FFF2-40B4-BE49-F238E27FC236}">
                <a16:creationId xmlns:a16="http://schemas.microsoft.com/office/drawing/2014/main" id="{648981DA-3B90-B894-9360-C6D9341CCF53}"/>
              </a:ext>
            </a:extLst>
          </xdr:cNvPr>
          <xdr:cNvGrpSpPr/>
        </xdr:nvGrpSpPr>
        <xdr:grpSpPr>
          <a:xfrm>
            <a:off x="943357" y="184941"/>
            <a:ext cx="286436" cy="279068"/>
            <a:chOff x="795232" y="4916382"/>
            <a:chExt cx="433668" cy="440266"/>
          </a:xfrm>
        </xdr:grpSpPr>
        <xdr:pic>
          <xdr:nvPicPr>
            <xdr:cNvPr id="11" name="Graphic 10" descr="Home outline">
              <a:extLst>
                <a:ext uri="{FF2B5EF4-FFF2-40B4-BE49-F238E27FC236}">
                  <a16:creationId xmlns:a16="http://schemas.microsoft.com/office/drawing/2014/main" id="{C3E07759-8007-C32D-61D0-359754561B2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07042" y="4916382"/>
              <a:ext cx="418302" cy="401762"/>
            </a:xfrm>
            <a:prstGeom prst="rect">
              <a:avLst/>
            </a:prstGeom>
          </xdr:spPr>
        </xdr:pic>
        <xdr:sp macro="" textlink="">
          <xdr:nvSpPr>
            <xdr:cNvPr id="12" name="Oval 11">
              <a:extLst>
                <a:ext uri="{FF2B5EF4-FFF2-40B4-BE49-F238E27FC236}">
                  <a16:creationId xmlns:a16="http://schemas.microsoft.com/office/drawing/2014/main" id="{97EB3AD5-29C7-F0BA-E454-C898D6D3F72C}"/>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5" name="Flowchart: Terminator 4">
            <a:hlinkClick xmlns:r="http://schemas.openxmlformats.org/officeDocument/2006/relationships" r:id="rId5"/>
            <a:extLst>
              <a:ext uri="{FF2B5EF4-FFF2-40B4-BE49-F238E27FC236}">
                <a16:creationId xmlns:a16="http://schemas.microsoft.com/office/drawing/2014/main" id="{09F9CCD1-6FB2-EC1A-217C-6B6315DDD065}"/>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 name="Flowchart: Terminator 5">
            <a:hlinkClick xmlns:r="http://schemas.openxmlformats.org/officeDocument/2006/relationships" r:id="rId6"/>
            <a:extLst>
              <a:ext uri="{FF2B5EF4-FFF2-40B4-BE49-F238E27FC236}">
                <a16:creationId xmlns:a16="http://schemas.microsoft.com/office/drawing/2014/main" id="{9886F033-BC20-F275-56A7-8ABFF013EE2B}"/>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4C2F2898-73B0-6C5E-F9EA-C1A466E635A8}"/>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8" name="Flowchart: Terminator 7">
            <a:hlinkClick xmlns:r="http://schemas.openxmlformats.org/officeDocument/2006/relationships" r:id="rId8"/>
            <a:extLst>
              <a:ext uri="{FF2B5EF4-FFF2-40B4-BE49-F238E27FC236}">
                <a16:creationId xmlns:a16="http://schemas.microsoft.com/office/drawing/2014/main" id="{2384BCEE-C518-633E-59D3-A50C06BA3AD1}"/>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9" name="Flowchart: Terminator 8">
            <a:hlinkClick xmlns:r="http://schemas.openxmlformats.org/officeDocument/2006/relationships" r:id="rId9"/>
            <a:extLst>
              <a:ext uri="{FF2B5EF4-FFF2-40B4-BE49-F238E27FC236}">
                <a16:creationId xmlns:a16="http://schemas.microsoft.com/office/drawing/2014/main" id="{CE0F6FC9-182B-68D1-8CCB-9779BF3BFB7A}"/>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0" name="Rectangle: Rounded Corners 9">
            <a:extLst>
              <a:ext uri="{FF2B5EF4-FFF2-40B4-BE49-F238E27FC236}">
                <a16:creationId xmlns:a16="http://schemas.microsoft.com/office/drawing/2014/main" id="{10D38012-1ABE-4C95-3F48-E67FB5FCE9B6}"/>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288955</xdr:colOff>
      <xdr:row>36</xdr:row>
      <xdr:rowOff>140623</xdr:rowOff>
    </xdr:to>
    <xdr:grpSp>
      <xdr:nvGrpSpPr>
        <xdr:cNvPr id="13" name="Group 12">
          <a:extLst>
            <a:ext uri="{FF2B5EF4-FFF2-40B4-BE49-F238E27FC236}">
              <a16:creationId xmlns:a16="http://schemas.microsoft.com/office/drawing/2014/main" id="{04486A7F-6EF9-4CE8-8E8A-9CD23883E888}"/>
            </a:ext>
          </a:extLst>
        </xdr:cNvPr>
        <xdr:cNvGrpSpPr/>
      </xdr:nvGrpSpPr>
      <xdr:grpSpPr>
        <a:xfrm>
          <a:off x="857250" y="647700"/>
          <a:ext cx="1146205" cy="7227223"/>
          <a:chOff x="12800976" y="1543050"/>
          <a:chExt cx="1194493" cy="7410449"/>
        </a:xfrm>
      </xdr:grpSpPr>
      <xdr:sp macro="" textlink="">
        <xdr:nvSpPr>
          <xdr:cNvPr id="14" name="TextBox 13">
            <a:hlinkClick xmlns:r="http://schemas.openxmlformats.org/officeDocument/2006/relationships" r:id="rId10"/>
            <a:extLst>
              <a:ext uri="{FF2B5EF4-FFF2-40B4-BE49-F238E27FC236}">
                <a16:creationId xmlns:a16="http://schemas.microsoft.com/office/drawing/2014/main" id="{F9ECC0DC-3172-F354-B3A0-69DA01DA30B1}"/>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15" name="TextBox 14">
            <a:hlinkClick xmlns:r="http://schemas.openxmlformats.org/officeDocument/2006/relationships" r:id="rId11"/>
            <a:extLst>
              <a:ext uri="{FF2B5EF4-FFF2-40B4-BE49-F238E27FC236}">
                <a16:creationId xmlns:a16="http://schemas.microsoft.com/office/drawing/2014/main" id="{0DD9140C-04CC-5ABD-C5CC-3A1EF63EFF03}"/>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16" name="Rectangle: Rounded Corners 15">
            <a:extLst>
              <a:ext uri="{FF2B5EF4-FFF2-40B4-BE49-F238E27FC236}">
                <a16:creationId xmlns:a16="http://schemas.microsoft.com/office/drawing/2014/main" id="{70E84B1D-47CC-66FA-CC11-58BBD30C2296}"/>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7" name="TextBox 57">
            <a:extLst>
              <a:ext uri="{FF2B5EF4-FFF2-40B4-BE49-F238E27FC236}">
                <a16:creationId xmlns:a16="http://schemas.microsoft.com/office/drawing/2014/main" id="{68BB2D17-7FFF-CEDC-9409-AA0B5E60F6D0}"/>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8" name="TextBox 17">
            <a:extLst>
              <a:ext uri="{FF2B5EF4-FFF2-40B4-BE49-F238E27FC236}">
                <a16:creationId xmlns:a16="http://schemas.microsoft.com/office/drawing/2014/main" id="{6CFC11D3-4F77-E7E2-B313-E1E320D55ABF}"/>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9" name="TextBox 18">
            <a:hlinkClick xmlns:r="http://schemas.openxmlformats.org/officeDocument/2006/relationships" r:id="rId12"/>
            <a:extLst>
              <a:ext uri="{FF2B5EF4-FFF2-40B4-BE49-F238E27FC236}">
                <a16:creationId xmlns:a16="http://schemas.microsoft.com/office/drawing/2014/main" id="{51290A11-EF67-EA35-A6CD-772BCF7C9B31}"/>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20" name="TextBox 19">
            <a:hlinkClick xmlns:r="http://schemas.openxmlformats.org/officeDocument/2006/relationships" r:id="rId13"/>
            <a:extLst>
              <a:ext uri="{FF2B5EF4-FFF2-40B4-BE49-F238E27FC236}">
                <a16:creationId xmlns:a16="http://schemas.microsoft.com/office/drawing/2014/main" id="{F140678D-EA8F-E13F-624E-DBD0D08C1568}"/>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21" name="TextBox 20">
            <a:hlinkClick xmlns:r="http://schemas.openxmlformats.org/officeDocument/2006/relationships" r:id="rId14"/>
            <a:extLst>
              <a:ext uri="{FF2B5EF4-FFF2-40B4-BE49-F238E27FC236}">
                <a16:creationId xmlns:a16="http://schemas.microsoft.com/office/drawing/2014/main" id="{3F3099AF-2004-546D-0A5B-410377404275}"/>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22" name="TextBox 21">
            <a:hlinkClick xmlns:r="http://schemas.openxmlformats.org/officeDocument/2006/relationships" r:id="rId15"/>
            <a:extLst>
              <a:ext uri="{FF2B5EF4-FFF2-40B4-BE49-F238E27FC236}">
                <a16:creationId xmlns:a16="http://schemas.microsoft.com/office/drawing/2014/main" id="{48C43412-BC19-DF8F-E35A-17DD4EE8A754}"/>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23" name="TextBox 22">
            <a:hlinkClick xmlns:r="http://schemas.openxmlformats.org/officeDocument/2006/relationships" r:id="rId16"/>
            <a:extLst>
              <a:ext uri="{FF2B5EF4-FFF2-40B4-BE49-F238E27FC236}">
                <a16:creationId xmlns:a16="http://schemas.microsoft.com/office/drawing/2014/main" id="{807F1B24-DADF-1F6D-C75E-AE095E0A72B6}"/>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24" name="TextBox 23">
            <a:hlinkClick xmlns:r="http://schemas.openxmlformats.org/officeDocument/2006/relationships" r:id="rId17"/>
            <a:extLst>
              <a:ext uri="{FF2B5EF4-FFF2-40B4-BE49-F238E27FC236}">
                <a16:creationId xmlns:a16="http://schemas.microsoft.com/office/drawing/2014/main" id="{3A7DD200-9473-F1CB-FA5F-530745E5413D}"/>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25" name="TextBox 24">
            <a:hlinkClick xmlns:r="http://schemas.openxmlformats.org/officeDocument/2006/relationships" r:id="rId18"/>
            <a:extLst>
              <a:ext uri="{FF2B5EF4-FFF2-40B4-BE49-F238E27FC236}">
                <a16:creationId xmlns:a16="http://schemas.microsoft.com/office/drawing/2014/main" id="{4273F66F-1110-6269-A496-E1690C52FB14}"/>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26" name="TextBox 25">
            <a:hlinkClick xmlns:r="http://schemas.openxmlformats.org/officeDocument/2006/relationships" r:id="rId19"/>
            <a:extLst>
              <a:ext uri="{FF2B5EF4-FFF2-40B4-BE49-F238E27FC236}">
                <a16:creationId xmlns:a16="http://schemas.microsoft.com/office/drawing/2014/main" id="{143679D8-5CE7-09A1-9112-2F788B1681E3}"/>
              </a:ext>
            </a:extLst>
          </xdr:cNvPr>
          <xdr:cNvSpPr txBox="1"/>
        </xdr:nvSpPr>
        <xdr:spPr>
          <a:xfrm>
            <a:off x="12897185" y="5547025"/>
            <a:ext cx="1026000" cy="343215"/>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Host community value creation</a:t>
            </a:r>
          </a:p>
        </xdr:txBody>
      </xdr:sp>
      <xdr:sp macro="" textlink="">
        <xdr:nvSpPr>
          <xdr:cNvPr id="27" name="TextBox 26">
            <a:hlinkClick xmlns:r="http://schemas.openxmlformats.org/officeDocument/2006/relationships" r:id="rId20"/>
            <a:extLst>
              <a:ext uri="{FF2B5EF4-FFF2-40B4-BE49-F238E27FC236}">
                <a16:creationId xmlns:a16="http://schemas.microsoft.com/office/drawing/2014/main" id="{78B889BD-ED62-7A89-5617-B1F306A7AF66}"/>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28" name="TextBox 27">
            <a:hlinkClick xmlns:r="http://schemas.openxmlformats.org/officeDocument/2006/relationships" r:id="rId21"/>
            <a:extLst>
              <a:ext uri="{FF2B5EF4-FFF2-40B4-BE49-F238E27FC236}">
                <a16:creationId xmlns:a16="http://schemas.microsoft.com/office/drawing/2014/main" id="{20465190-3515-54B5-479D-C67436C6DA8C}"/>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29" name="TextBox 28">
            <a:hlinkClick xmlns:r="http://schemas.openxmlformats.org/officeDocument/2006/relationships" r:id="rId22"/>
            <a:extLst>
              <a:ext uri="{FF2B5EF4-FFF2-40B4-BE49-F238E27FC236}">
                <a16:creationId xmlns:a16="http://schemas.microsoft.com/office/drawing/2014/main" id="{5002DB76-4558-4FB9-CAFE-7F4108CA4511}"/>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employment</a:t>
            </a:r>
          </a:p>
        </xdr:txBody>
      </xdr:sp>
      <xdr:sp macro="" textlink="">
        <xdr:nvSpPr>
          <xdr:cNvPr id="30" name="TextBox 29">
            <a:hlinkClick xmlns:r="http://schemas.openxmlformats.org/officeDocument/2006/relationships" r:id="rId23"/>
            <a:extLst>
              <a:ext uri="{FF2B5EF4-FFF2-40B4-BE49-F238E27FC236}">
                <a16:creationId xmlns:a16="http://schemas.microsoft.com/office/drawing/2014/main" id="{590E95C6-FCE3-6681-31CF-42EBF093553E}"/>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31" name="TextBox 30">
            <a:hlinkClick xmlns:r="http://schemas.openxmlformats.org/officeDocument/2006/relationships" r:id="rId24"/>
            <a:extLst>
              <a:ext uri="{FF2B5EF4-FFF2-40B4-BE49-F238E27FC236}">
                <a16:creationId xmlns:a16="http://schemas.microsoft.com/office/drawing/2014/main" id="{5E4DD92C-B39D-1837-DC36-F8BD0E54086C}"/>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32" name="TextBox 31">
            <a:hlinkClick xmlns:r="http://schemas.openxmlformats.org/officeDocument/2006/relationships" r:id="rId25"/>
            <a:extLst>
              <a:ext uri="{FF2B5EF4-FFF2-40B4-BE49-F238E27FC236}">
                <a16:creationId xmlns:a16="http://schemas.microsoft.com/office/drawing/2014/main" id="{4C5834BA-A72D-C81C-E381-BC512567AA2C}"/>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33" name="TextBox 32">
            <a:hlinkClick xmlns:r="http://schemas.openxmlformats.org/officeDocument/2006/relationships" r:id="rId26"/>
            <a:extLst>
              <a:ext uri="{FF2B5EF4-FFF2-40B4-BE49-F238E27FC236}">
                <a16:creationId xmlns:a16="http://schemas.microsoft.com/office/drawing/2014/main" id="{E2EFB9CF-1E2F-E120-C048-DB49E56FDA75}"/>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34" name="TextBox 77">
            <a:hlinkClick xmlns:r="http://schemas.openxmlformats.org/officeDocument/2006/relationships" r:id="rId27"/>
            <a:extLst>
              <a:ext uri="{FF2B5EF4-FFF2-40B4-BE49-F238E27FC236}">
                <a16:creationId xmlns:a16="http://schemas.microsoft.com/office/drawing/2014/main" id="{619E659D-59B6-F411-1DBD-8BE5AAB1B16D}"/>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35" name="TextBox 34">
            <a:hlinkClick xmlns:r="http://schemas.openxmlformats.org/officeDocument/2006/relationships" r:id="rId28"/>
            <a:extLst>
              <a:ext uri="{FF2B5EF4-FFF2-40B4-BE49-F238E27FC236}">
                <a16:creationId xmlns:a16="http://schemas.microsoft.com/office/drawing/2014/main" id="{CFD4F1F5-BD5E-7E53-BCAB-E119493073CC}"/>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4.xml><?xml version="1.0" encoding="utf-8"?>
<xdr:wsDr xmlns:xdr="http://schemas.openxmlformats.org/drawingml/2006/spreadsheetDrawing" xmlns:a="http://schemas.openxmlformats.org/drawingml/2006/main">
  <xdr:twoCellAnchor>
    <xdr:from>
      <xdr:col>4</xdr:col>
      <xdr:colOff>0</xdr:colOff>
      <xdr:row>72</xdr:row>
      <xdr:rowOff>19050</xdr:rowOff>
    </xdr:from>
    <xdr:to>
      <xdr:col>8</xdr:col>
      <xdr:colOff>0</xdr:colOff>
      <xdr:row>73</xdr:row>
      <xdr:rowOff>148</xdr:rowOff>
    </xdr:to>
    <xdr:sp macro="" textlink="">
      <xdr:nvSpPr>
        <xdr:cNvPr id="3" name="Rectangle: Rounded Corners 32">
          <a:extLst>
            <a:ext uri="{FF2B5EF4-FFF2-40B4-BE49-F238E27FC236}">
              <a16:creationId xmlns:a16="http://schemas.microsoft.com/office/drawing/2014/main" id="{5814B60A-DEDE-4D4F-AE9C-4C2D0E1A61CD}"/>
            </a:ext>
          </a:extLst>
        </xdr:cNvPr>
        <xdr:cNvSpPr/>
      </xdr:nvSpPr>
      <xdr:spPr>
        <a:xfrm>
          <a:off x="4352925" y="13496925"/>
          <a:ext cx="4038600" cy="257323"/>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863917</xdr:colOff>
      <xdr:row>6</xdr:row>
      <xdr:rowOff>73342</xdr:rowOff>
    </xdr:from>
    <xdr:to>
      <xdr:col>6</xdr:col>
      <xdr:colOff>829627</xdr:colOff>
      <xdr:row>14</xdr:row>
      <xdr:rowOff>123825</xdr:rowOff>
    </xdr:to>
    <xdr:graphicFrame macro="">
      <xdr:nvGraphicFramePr>
        <xdr:cNvPr id="12" name="Chart 4">
          <a:extLst>
            <a:ext uri="{FF2B5EF4-FFF2-40B4-BE49-F238E27FC236}">
              <a16:creationId xmlns:a16="http://schemas.microsoft.com/office/drawing/2014/main" id="{BAA96F51-F658-EC8F-BD8A-2FD96FEB089A}"/>
            </a:ext>
            <a:ext uri="{147F2762-F138-4A5C-976F-8EAC2B608ADB}">
              <a16:predDERef xmlns:a16="http://schemas.microsoft.com/office/drawing/2014/main" pred="{5814B60A-DEDE-4D4F-AE9C-4C2D0E1A61C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930592</xdr:colOff>
      <xdr:row>6</xdr:row>
      <xdr:rowOff>86677</xdr:rowOff>
    </xdr:from>
    <xdr:to>
      <xdr:col>10</xdr:col>
      <xdr:colOff>238125</xdr:colOff>
      <xdr:row>14</xdr:row>
      <xdr:rowOff>140970</xdr:rowOff>
    </xdr:to>
    <xdr:graphicFrame macro="">
      <xdr:nvGraphicFramePr>
        <xdr:cNvPr id="14" name="Chart 5">
          <a:extLst>
            <a:ext uri="{FF2B5EF4-FFF2-40B4-BE49-F238E27FC236}">
              <a16:creationId xmlns:a16="http://schemas.microsoft.com/office/drawing/2014/main" id="{99BB49C6-C5B0-5C39-876F-BFDEEC097776}"/>
            </a:ext>
            <a:ext uri="{147F2762-F138-4A5C-976F-8EAC2B608ADB}">
              <a16:predDERef xmlns:a16="http://schemas.microsoft.com/office/drawing/2014/main" pred="{BAA96F51-F658-EC8F-BD8A-2FD96FEB089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647700</xdr:colOff>
      <xdr:row>5</xdr:row>
      <xdr:rowOff>131446</xdr:rowOff>
    </xdr:from>
    <xdr:to>
      <xdr:col>10</xdr:col>
      <xdr:colOff>476250</xdr:colOff>
      <xdr:row>15</xdr:row>
      <xdr:rowOff>47625</xdr:rowOff>
    </xdr:to>
    <xdr:sp macro="" textlink="">
      <xdr:nvSpPr>
        <xdr:cNvPr id="9" name="Rectangle: Rounded Corners 8">
          <a:extLst>
            <a:ext uri="{FF2B5EF4-FFF2-40B4-BE49-F238E27FC236}">
              <a16:creationId xmlns:a16="http://schemas.microsoft.com/office/drawing/2014/main" id="{E2D6D1C0-662B-44F2-BDA6-54D66EEB766F}"/>
            </a:ext>
          </a:extLst>
        </xdr:cNvPr>
        <xdr:cNvSpPr/>
      </xdr:nvSpPr>
      <xdr:spPr>
        <a:xfrm>
          <a:off x="2419350" y="979171"/>
          <a:ext cx="8467725" cy="2678429"/>
        </a:xfrm>
        <a:prstGeom prst="roundRect">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389641</xdr:colOff>
      <xdr:row>5</xdr:row>
      <xdr:rowOff>19050</xdr:rowOff>
    </xdr:from>
    <xdr:to>
      <xdr:col>3</xdr:col>
      <xdr:colOff>1647825</xdr:colOff>
      <xdr:row>6</xdr:row>
      <xdr:rowOff>24765</xdr:rowOff>
    </xdr:to>
    <xdr:sp macro="" textlink="">
      <xdr:nvSpPr>
        <xdr:cNvPr id="10" name="TextBox 9">
          <a:extLst>
            <a:ext uri="{FF2B5EF4-FFF2-40B4-BE49-F238E27FC236}">
              <a16:creationId xmlns:a16="http://schemas.microsoft.com/office/drawing/2014/main" id="{A42E44EE-3F75-482F-ADCB-2E97666C378B}"/>
            </a:ext>
          </a:extLst>
        </xdr:cNvPr>
        <xdr:cNvSpPr txBox="1"/>
      </xdr:nvSpPr>
      <xdr:spPr>
        <a:xfrm>
          <a:off x="3047116" y="809625"/>
          <a:ext cx="1258184" cy="281940"/>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xdr:col>
      <xdr:colOff>28575</xdr:colOff>
      <xdr:row>1</xdr:row>
      <xdr:rowOff>0</xdr:rowOff>
    </xdr:from>
    <xdr:to>
      <xdr:col>5</xdr:col>
      <xdr:colOff>638614</xdr:colOff>
      <xdr:row>3</xdr:row>
      <xdr:rowOff>12700</xdr:rowOff>
    </xdr:to>
    <xdr:grpSp>
      <xdr:nvGrpSpPr>
        <xdr:cNvPr id="2" name="Group 1">
          <a:extLst>
            <a:ext uri="{FF2B5EF4-FFF2-40B4-BE49-F238E27FC236}">
              <a16:creationId xmlns:a16="http://schemas.microsoft.com/office/drawing/2014/main" id="{7A7B979E-A2E8-4E3E-9751-14EE543DB3D8}"/>
            </a:ext>
          </a:extLst>
        </xdr:cNvPr>
        <xdr:cNvGrpSpPr/>
      </xdr:nvGrpSpPr>
      <xdr:grpSpPr>
        <a:xfrm>
          <a:off x="885825" y="164523"/>
          <a:ext cx="4930925" cy="341745"/>
          <a:chOff x="889000" y="174625"/>
          <a:chExt cx="5086789" cy="349885"/>
        </a:xfrm>
      </xdr:grpSpPr>
      <xdr:grpSp>
        <xdr:nvGrpSpPr>
          <xdr:cNvPr id="4" name="Group 3">
            <a:hlinkClick xmlns:r="http://schemas.openxmlformats.org/officeDocument/2006/relationships" r:id="rId3"/>
            <a:extLst>
              <a:ext uri="{FF2B5EF4-FFF2-40B4-BE49-F238E27FC236}">
                <a16:creationId xmlns:a16="http://schemas.microsoft.com/office/drawing/2014/main" id="{2B8D2175-6BE2-630A-A0AD-C91C2B054985}"/>
              </a:ext>
            </a:extLst>
          </xdr:cNvPr>
          <xdr:cNvGrpSpPr/>
        </xdr:nvGrpSpPr>
        <xdr:grpSpPr>
          <a:xfrm>
            <a:off x="943357" y="184941"/>
            <a:ext cx="286436" cy="279068"/>
            <a:chOff x="795232" y="4916382"/>
            <a:chExt cx="433668" cy="440266"/>
          </a:xfrm>
        </xdr:grpSpPr>
        <xdr:pic>
          <xdr:nvPicPr>
            <xdr:cNvPr id="15" name="Graphic 14" descr="Home outline">
              <a:extLst>
                <a:ext uri="{FF2B5EF4-FFF2-40B4-BE49-F238E27FC236}">
                  <a16:creationId xmlns:a16="http://schemas.microsoft.com/office/drawing/2014/main" id="{C0EEF00F-8ABD-4334-6A13-54AF6F0E154C}"/>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807042" y="4916382"/>
              <a:ext cx="418302" cy="401762"/>
            </a:xfrm>
            <a:prstGeom prst="rect">
              <a:avLst/>
            </a:prstGeom>
          </xdr:spPr>
        </xdr:pic>
        <xdr:sp macro="" textlink="">
          <xdr:nvSpPr>
            <xdr:cNvPr id="16" name="Oval 15">
              <a:extLst>
                <a:ext uri="{FF2B5EF4-FFF2-40B4-BE49-F238E27FC236}">
                  <a16:creationId xmlns:a16="http://schemas.microsoft.com/office/drawing/2014/main" id="{ECF7E1F5-4017-82EF-8C46-98D09AA4859F}"/>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5" name="Flowchart: Terminator 4">
            <a:hlinkClick xmlns:r="http://schemas.openxmlformats.org/officeDocument/2006/relationships" r:id="rId6"/>
            <a:extLst>
              <a:ext uri="{FF2B5EF4-FFF2-40B4-BE49-F238E27FC236}">
                <a16:creationId xmlns:a16="http://schemas.microsoft.com/office/drawing/2014/main" id="{7B55C2A4-74BD-43E7-BAE0-99E94D498B87}"/>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 name="Flowchart: Terminator 5">
            <a:hlinkClick xmlns:r="http://schemas.openxmlformats.org/officeDocument/2006/relationships" r:id="rId7"/>
            <a:extLst>
              <a:ext uri="{FF2B5EF4-FFF2-40B4-BE49-F238E27FC236}">
                <a16:creationId xmlns:a16="http://schemas.microsoft.com/office/drawing/2014/main" id="{E7BECCA1-5909-62A2-4D04-BFB77E53F15B}"/>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7" name="Flowchart: Terminator 6">
            <a:hlinkClick xmlns:r="http://schemas.openxmlformats.org/officeDocument/2006/relationships" r:id="rId8"/>
            <a:extLst>
              <a:ext uri="{FF2B5EF4-FFF2-40B4-BE49-F238E27FC236}">
                <a16:creationId xmlns:a16="http://schemas.microsoft.com/office/drawing/2014/main" id="{1B4B54DD-0D94-21D4-D7FF-511C4A215EBB}"/>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8" name="Flowchart: Terminator 7">
            <a:hlinkClick xmlns:r="http://schemas.openxmlformats.org/officeDocument/2006/relationships" r:id="rId9"/>
            <a:extLst>
              <a:ext uri="{FF2B5EF4-FFF2-40B4-BE49-F238E27FC236}">
                <a16:creationId xmlns:a16="http://schemas.microsoft.com/office/drawing/2014/main" id="{C874BECF-29A9-6CF4-D59C-C6455B09F9F7}"/>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1" name="Flowchart: Terminator 10">
            <a:hlinkClick xmlns:r="http://schemas.openxmlformats.org/officeDocument/2006/relationships" r:id="rId10"/>
            <a:extLst>
              <a:ext uri="{FF2B5EF4-FFF2-40B4-BE49-F238E27FC236}">
                <a16:creationId xmlns:a16="http://schemas.microsoft.com/office/drawing/2014/main" id="{C49C5B4E-5E04-5A2A-6E1F-D24B4FA3D279}"/>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3" name="Rectangle: Rounded Corners 12">
            <a:extLst>
              <a:ext uri="{FF2B5EF4-FFF2-40B4-BE49-F238E27FC236}">
                <a16:creationId xmlns:a16="http://schemas.microsoft.com/office/drawing/2014/main" id="{245B192F-CB71-6613-1BCE-8D53002CA7FE}"/>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285145</xdr:colOff>
      <xdr:row>31</xdr:row>
      <xdr:rowOff>89188</xdr:rowOff>
    </xdr:to>
    <xdr:grpSp>
      <xdr:nvGrpSpPr>
        <xdr:cNvPr id="17" name="Group 16">
          <a:extLst>
            <a:ext uri="{FF2B5EF4-FFF2-40B4-BE49-F238E27FC236}">
              <a16:creationId xmlns:a16="http://schemas.microsoft.com/office/drawing/2014/main" id="{05A9FA8B-DC06-4503-8F51-476200C0AEBE}"/>
            </a:ext>
          </a:extLst>
        </xdr:cNvPr>
        <xdr:cNvGrpSpPr/>
      </xdr:nvGrpSpPr>
      <xdr:grpSpPr>
        <a:xfrm>
          <a:off x="857250" y="658091"/>
          <a:ext cx="1142395" cy="7362824"/>
          <a:chOff x="12800976" y="1543050"/>
          <a:chExt cx="1194493" cy="7410449"/>
        </a:xfrm>
      </xdr:grpSpPr>
      <xdr:sp macro="" textlink="">
        <xdr:nvSpPr>
          <xdr:cNvPr id="18" name="TextBox 17">
            <a:hlinkClick xmlns:r="http://schemas.openxmlformats.org/officeDocument/2006/relationships" r:id="rId11"/>
            <a:extLst>
              <a:ext uri="{FF2B5EF4-FFF2-40B4-BE49-F238E27FC236}">
                <a16:creationId xmlns:a16="http://schemas.microsoft.com/office/drawing/2014/main" id="{6DFDDEBB-4BD3-784B-5DD1-C40C166B9042}"/>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19" name="TextBox 18">
            <a:hlinkClick xmlns:r="http://schemas.openxmlformats.org/officeDocument/2006/relationships" r:id="rId12"/>
            <a:extLst>
              <a:ext uri="{FF2B5EF4-FFF2-40B4-BE49-F238E27FC236}">
                <a16:creationId xmlns:a16="http://schemas.microsoft.com/office/drawing/2014/main" id="{AC6B4F69-3E8D-3BD0-C1FE-B544ABAECF7E}"/>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20" name="Rectangle: Rounded Corners 19">
            <a:extLst>
              <a:ext uri="{FF2B5EF4-FFF2-40B4-BE49-F238E27FC236}">
                <a16:creationId xmlns:a16="http://schemas.microsoft.com/office/drawing/2014/main" id="{B9281D0A-ECA9-0CF4-1BCF-9D2CCAE5CD09}"/>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1" name="TextBox 57">
            <a:extLst>
              <a:ext uri="{FF2B5EF4-FFF2-40B4-BE49-F238E27FC236}">
                <a16:creationId xmlns:a16="http://schemas.microsoft.com/office/drawing/2014/main" id="{0049A581-23D1-5C6F-CDA8-0D774D3FA222}"/>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22" name="TextBox 21">
            <a:extLst>
              <a:ext uri="{FF2B5EF4-FFF2-40B4-BE49-F238E27FC236}">
                <a16:creationId xmlns:a16="http://schemas.microsoft.com/office/drawing/2014/main" id="{7E178792-CA4D-838D-7FC9-57334914B96F}"/>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23" name="TextBox 22">
            <a:hlinkClick xmlns:r="http://schemas.openxmlformats.org/officeDocument/2006/relationships" r:id="rId13"/>
            <a:extLst>
              <a:ext uri="{FF2B5EF4-FFF2-40B4-BE49-F238E27FC236}">
                <a16:creationId xmlns:a16="http://schemas.microsoft.com/office/drawing/2014/main" id="{3B183ACF-A136-776F-32ED-4F4565D8C94E}"/>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24" name="TextBox 23">
            <a:hlinkClick xmlns:r="http://schemas.openxmlformats.org/officeDocument/2006/relationships" r:id="rId14"/>
            <a:extLst>
              <a:ext uri="{FF2B5EF4-FFF2-40B4-BE49-F238E27FC236}">
                <a16:creationId xmlns:a16="http://schemas.microsoft.com/office/drawing/2014/main" id="{419EE5D9-0A6C-155B-C656-9EFC4F1972CB}"/>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25" name="TextBox 24">
            <a:hlinkClick xmlns:r="http://schemas.openxmlformats.org/officeDocument/2006/relationships" r:id="rId15"/>
            <a:extLst>
              <a:ext uri="{FF2B5EF4-FFF2-40B4-BE49-F238E27FC236}">
                <a16:creationId xmlns:a16="http://schemas.microsoft.com/office/drawing/2014/main" id="{6B6356BB-E665-AE8E-1BD6-0EB8BF76780D}"/>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26" name="TextBox 25">
            <a:hlinkClick xmlns:r="http://schemas.openxmlformats.org/officeDocument/2006/relationships" r:id="rId16"/>
            <a:extLst>
              <a:ext uri="{FF2B5EF4-FFF2-40B4-BE49-F238E27FC236}">
                <a16:creationId xmlns:a16="http://schemas.microsoft.com/office/drawing/2014/main" id="{DF594325-5F7A-4F18-E5A0-46975C5C4266}"/>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27" name="TextBox 26">
            <a:hlinkClick xmlns:r="http://schemas.openxmlformats.org/officeDocument/2006/relationships" r:id="rId17"/>
            <a:extLst>
              <a:ext uri="{FF2B5EF4-FFF2-40B4-BE49-F238E27FC236}">
                <a16:creationId xmlns:a16="http://schemas.microsoft.com/office/drawing/2014/main" id="{36FD4593-2080-9345-BC9F-104F04F2BB1F}"/>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28" name="TextBox 27">
            <a:hlinkClick xmlns:r="http://schemas.openxmlformats.org/officeDocument/2006/relationships" r:id="rId18"/>
            <a:extLst>
              <a:ext uri="{FF2B5EF4-FFF2-40B4-BE49-F238E27FC236}">
                <a16:creationId xmlns:a16="http://schemas.microsoft.com/office/drawing/2014/main" id="{905EE884-C9A1-DCC9-9DA8-800C70AF0E6B}"/>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29" name="TextBox 28">
            <a:hlinkClick xmlns:r="http://schemas.openxmlformats.org/officeDocument/2006/relationships" r:id="rId19"/>
            <a:extLst>
              <a:ext uri="{FF2B5EF4-FFF2-40B4-BE49-F238E27FC236}">
                <a16:creationId xmlns:a16="http://schemas.microsoft.com/office/drawing/2014/main" id="{9B861F1B-1409-83DD-3C26-06289EFEA378}"/>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30" name="TextBox 29">
            <a:hlinkClick xmlns:r="http://schemas.openxmlformats.org/officeDocument/2006/relationships" r:id="rId20"/>
            <a:extLst>
              <a:ext uri="{FF2B5EF4-FFF2-40B4-BE49-F238E27FC236}">
                <a16:creationId xmlns:a16="http://schemas.microsoft.com/office/drawing/2014/main" id="{1CE53571-7A73-B407-539D-DE2AC1B4AEC7}"/>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value creation</a:t>
            </a:r>
          </a:p>
        </xdr:txBody>
      </xdr:sp>
      <xdr:sp macro="" textlink="">
        <xdr:nvSpPr>
          <xdr:cNvPr id="31" name="TextBox 30">
            <a:hlinkClick xmlns:r="http://schemas.openxmlformats.org/officeDocument/2006/relationships" r:id="rId21"/>
            <a:extLst>
              <a:ext uri="{FF2B5EF4-FFF2-40B4-BE49-F238E27FC236}">
                <a16:creationId xmlns:a16="http://schemas.microsoft.com/office/drawing/2014/main" id="{DA097364-EE86-0CFE-CB65-C4987808E2FF}"/>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32" name="TextBox 31">
            <a:hlinkClick xmlns:r="http://schemas.openxmlformats.org/officeDocument/2006/relationships" r:id="rId22"/>
            <a:extLst>
              <a:ext uri="{FF2B5EF4-FFF2-40B4-BE49-F238E27FC236}">
                <a16:creationId xmlns:a16="http://schemas.microsoft.com/office/drawing/2014/main" id="{0C901C9E-B0AD-4C20-48E7-A74E6ADADAB1}"/>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33" name="TextBox 32">
            <a:hlinkClick xmlns:r="http://schemas.openxmlformats.org/officeDocument/2006/relationships" r:id="rId23"/>
            <a:extLst>
              <a:ext uri="{FF2B5EF4-FFF2-40B4-BE49-F238E27FC236}">
                <a16:creationId xmlns:a16="http://schemas.microsoft.com/office/drawing/2014/main" id="{07F212DC-B28E-315F-05C0-1C35F4547B78}"/>
              </a:ext>
            </a:extLst>
          </xdr:cNvPr>
          <xdr:cNvSpPr txBox="1"/>
        </xdr:nvSpPr>
        <xdr:spPr>
          <a:xfrm>
            <a:off x="12897185" y="5943715"/>
            <a:ext cx="1026000" cy="346412"/>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Host community employment</a:t>
            </a:r>
          </a:p>
        </xdr:txBody>
      </xdr:sp>
      <xdr:sp macro="" textlink="">
        <xdr:nvSpPr>
          <xdr:cNvPr id="34" name="TextBox 33">
            <a:hlinkClick xmlns:r="http://schemas.openxmlformats.org/officeDocument/2006/relationships" r:id="rId24"/>
            <a:extLst>
              <a:ext uri="{FF2B5EF4-FFF2-40B4-BE49-F238E27FC236}">
                <a16:creationId xmlns:a16="http://schemas.microsoft.com/office/drawing/2014/main" id="{5772670B-1D2D-7DD4-D1B0-41F8E35E2F10}"/>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Host community procurement</a:t>
            </a:r>
          </a:p>
        </xdr:txBody>
      </xdr:sp>
      <xdr:sp macro="" textlink="">
        <xdr:nvSpPr>
          <xdr:cNvPr id="35" name="TextBox 34">
            <a:hlinkClick xmlns:r="http://schemas.openxmlformats.org/officeDocument/2006/relationships" r:id="rId25"/>
            <a:extLst>
              <a:ext uri="{FF2B5EF4-FFF2-40B4-BE49-F238E27FC236}">
                <a16:creationId xmlns:a16="http://schemas.microsoft.com/office/drawing/2014/main" id="{37226681-39D1-9CD1-FD59-94B67A6F118D}"/>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36" name="TextBox 35">
            <a:hlinkClick xmlns:r="http://schemas.openxmlformats.org/officeDocument/2006/relationships" r:id="rId26"/>
            <a:extLst>
              <a:ext uri="{FF2B5EF4-FFF2-40B4-BE49-F238E27FC236}">
                <a16:creationId xmlns:a16="http://schemas.microsoft.com/office/drawing/2014/main" id="{192E4879-26E2-B3B5-B3FF-27CB4AB16D95}"/>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37" name="TextBox 36">
            <a:hlinkClick xmlns:r="http://schemas.openxmlformats.org/officeDocument/2006/relationships" r:id="rId27"/>
            <a:extLst>
              <a:ext uri="{FF2B5EF4-FFF2-40B4-BE49-F238E27FC236}">
                <a16:creationId xmlns:a16="http://schemas.microsoft.com/office/drawing/2014/main" id="{EA167CCF-1ED2-EA19-601A-2A8F4BDA8CCF}"/>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38" name="TextBox 77">
            <a:hlinkClick xmlns:r="http://schemas.openxmlformats.org/officeDocument/2006/relationships" r:id="rId28"/>
            <a:extLst>
              <a:ext uri="{FF2B5EF4-FFF2-40B4-BE49-F238E27FC236}">
                <a16:creationId xmlns:a16="http://schemas.microsoft.com/office/drawing/2014/main" id="{F1FA1BD0-69E7-1953-5FCF-02671CA8992F}"/>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39" name="TextBox 38">
            <a:hlinkClick xmlns:r="http://schemas.openxmlformats.org/officeDocument/2006/relationships" r:id="rId29"/>
            <a:extLst>
              <a:ext uri="{FF2B5EF4-FFF2-40B4-BE49-F238E27FC236}">
                <a16:creationId xmlns:a16="http://schemas.microsoft.com/office/drawing/2014/main" id="{0DBB4FCC-44E3-3CF6-8277-AB3EAD113A15}"/>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5.xml><?xml version="1.0" encoding="utf-8"?>
<xdr:wsDr xmlns:xdr="http://schemas.openxmlformats.org/drawingml/2006/spreadsheetDrawing" xmlns:a="http://schemas.openxmlformats.org/drawingml/2006/main">
  <xdr:twoCellAnchor>
    <xdr:from>
      <xdr:col>4</xdr:col>
      <xdr:colOff>1</xdr:colOff>
      <xdr:row>70</xdr:row>
      <xdr:rowOff>264795</xdr:rowOff>
    </xdr:from>
    <xdr:to>
      <xdr:col>8</xdr:col>
      <xdr:colOff>1</xdr:colOff>
      <xdr:row>71</xdr:row>
      <xdr:rowOff>247798</xdr:rowOff>
    </xdr:to>
    <xdr:sp macro="" textlink="">
      <xdr:nvSpPr>
        <xdr:cNvPr id="3" name="Rectangle: Rounded Corners 32">
          <a:extLst>
            <a:ext uri="{FF2B5EF4-FFF2-40B4-BE49-F238E27FC236}">
              <a16:creationId xmlns:a16="http://schemas.microsoft.com/office/drawing/2014/main" id="{B86112D0-2603-4ED1-9C1E-5451AE75D8A6}"/>
            </a:ext>
          </a:extLst>
        </xdr:cNvPr>
        <xdr:cNvSpPr/>
      </xdr:nvSpPr>
      <xdr:spPr>
        <a:xfrm>
          <a:off x="4352926" y="11894820"/>
          <a:ext cx="4038600" cy="259228"/>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773430</xdr:colOff>
      <xdr:row>114</xdr:row>
      <xdr:rowOff>274320</xdr:rowOff>
    </xdr:from>
    <xdr:to>
      <xdr:col>6</xdr:col>
      <xdr:colOff>87630</xdr:colOff>
      <xdr:row>115</xdr:row>
      <xdr:rowOff>274320</xdr:rowOff>
    </xdr:to>
    <xdr:sp macro="" textlink="">
      <xdr:nvSpPr>
        <xdr:cNvPr id="5" name="Rectangle: Rounded Corners 4">
          <a:extLst>
            <a:ext uri="{FF2B5EF4-FFF2-40B4-BE49-F238E27FC236}">
              <a16:creationId xmlns:a16="http://schemas.microsoft.com/office/drawing/2014/main" id="{87553603-B675-D5F6-2672-9921AB54715E}"/>
            </a:ext>
          </a:extLst>
        </xdr:cNvPr>
        <xdr:cNvSpPr/>
      </xdr:nvSpPr>
      <xdr:spPr>
        <a:xfrm>
          <a:off x="2545080" y="24448770"/>
          <a:ext cx="3914775" cy="276225"/>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344805</xdr:colOff>
      <xdr:row>17</xdr:row>
      <xdr:rowOff>151447</xdr:rowOff>
    </xdr:from>
    <xdr:to>
      <xdr:col>6</xdr:col>
      <xdr:colOff>592455</xdr:colOff>
      <xdr:row>27</xdr:row>
      <xdr:rowOff>234315</xdr:rowOff>
    </xdr:to>
    <xdr:graphicFrame macro="">
      <xdr:nvGraphicFramePr>
        <xdr:cNvPr id="58" name="Chart 5">
          <a:extLst>
            <a:ext uri="{FF2B5EF4-FFF2-40B4-BE49-F238E27FC236}">
              <a16:creationId xmlns:a16="http://schemas.microsoft.com/office/drawing/2014/main" id="{F6F10ECD-7C75-7F41-A212-EFC9624DF3D2}"/>
            </a:ext>
            <a:ext uri="{147F2762-F138-4A5C-976F-8EAC2B608ADB}">
              <a16:predDERef xmlns:a16="http://schemas.microsoft.com/office/drawing/2014/main" pred="{87553603-B675-D5F6-2672-9921AB54715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788670</xdr:colOff>
      <xdr:row>121</xdr:row>
      <xdr:rowOff>0</xdr:rowOff>
    </xdr:from>
    <xdr:to>
      <xdr:col>6</xdr:col>
      <xdr:colOff>97155</xdr:colOff>
      <xdr:row>122</xdr:row>
      <xdr:rowOff>0</xdr:rowOff>
    </xdr:to>
    <xdr:sp macro="" textlink="">
      <xdr:nvSpPr>
        <xdr:cNvPr id="7" name="Rectangle: Rounded Corners 6">
          <a:extLst>
            <a:ext uri="{FF2B5EF4-FFF2-40B4-BE49-F238E27FC236}">
              <a16:creationId xmlns:a16="http://schemas.microsoft.com/office/drawing/2014/main" id="{56D5727F-11EE-48E2-8B48-87A697A2FED3}"/>
            </a:ext>
          </a:extLst>
        </xdr:cNvPr>
        <xdr:cNvSpPr/>
      </xdr:nvSpPr>
      <xdr:spPr>
        <a:xfrm>
          <a:off x="2560320" y="26336625"/>
          <a:ext cx="3909060" cy="276225"/>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6</xdr:col>
      <xdr:colOff>743903</xdr:colOff>
      <xdr:row>17</xdr:row>
      <xdr:rowOff>134301</xdr:rowOff>
    </xdr:from>
    <xdr:to>
      <xdr:col>10</xdr:col>
      <xdr:colOff>782955</xdr:colOff>
      <xdr:row>27</xdr:row>
      <xdr:rowOff>234315</xdr:rowOff>
    </xdr:to>
    <xdr:graphicFrame macro="">
      <xdr:nvGraphicFramePr>
        <xdr:cNvPr id="2" name="Chart 9">
          <a:extLst>
            <a:ext uri="{FF2B5EF4-FFF2-40B4-BE49-F238E27FC236}">
              <a16:creationId xmlns:a16="http://schemas.microsoft.com/office/drawing/2014/main" id="{2BA20365-1A2E-4D49-63B0-CB97A6C23A6D}"/>
            </a:ext>
            <a:ext uri="{147F2762-F138-4A5C-976F-8EAC2B608ADB}">
              <a16:predDERef xmlns:a16="http://schemas.microsoft.com/office/drawing/2014/main" pred="{56D5727F-11EE-48E2-8B48-87A697A2FED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701040</xdr:colOff>
      <xdr:row>58</xdr:row>
      <xdr:rowOff>1038</xdr:rowOff>
    </xdr:from>
    <xdr:to>
      <xdr:col>10</xdr:col>
      <xdr:colOff>95250</xdr:colOff>
      <xdr:row>61</xdr:row>
      <xdr:rowOff>13334</xdr:rowOff>
    </xdr:to>
    <xdr:sp macro="" textlink="">
      <xdr:nvSpPr>
        <xdr:cNvPr id="8" name="Rectangle: Rounded Corners 11">
          <a:extLst>
            <a:ext uri="{FF2B5EF4-FFF2-40B4-BE49-F238E27FC236}">
              <a16:creationId xmlns:a16="http://schemas.microsoft.com/office/drawing/2014/main" id="{E52D7056-944C-84AB-6EF1-EFB6B51C8D72}"/>
            </a:ext>
          </a:extLst>
        </xdr:cNvPr>
        <xdr:cNvSpPr/>
      </xdr:nvSpPr>
      <xdr:spPr>
        <a:xfrm>
          <a:off x="2467495" y="16089629"/>
          <a:ext cx="8053300" cy="843569"/>
        </a:xfrm>
        <a:prstGeom prst="roundRect">
          <a:avLst/>
        </a:pr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341947</xdr:colOff>
      <xdr:row>6</xdr:row>
      <xdr:rowOff>275272</xdr:rowOff>
    </xdr:from>
    <xdr:to>
      <xdr:col>7</xdr:col>
      <xdr:colOff>210502</xdr:colOff>
      <xdr:row>16</xdr:row>
      <xdr:rowOff>260032</xdr:rowOff>
    </xdr:to>
    <xdr:graphicFrame macro="">
      <xdr:nvGraphicFramePr>
        <xdr:cNvPr id="10" name="Chart 12">
          <a:extLst>
            <a:ext uri="{FF2B5EF4-FFF2-40B4-BE49-F238E27FC236}">
              <a16:creationId xmlns:a16="http://schemas.microsoft.com/office/drawing/2014/main" id="{01F9EEBA-722F-A541-4F5C-9BA537F13933}"/>
            </a:ext>
            <a:ext uri="{147F2762-F138-4A5C-976F-8EAC2B608ADB}">
              <a16:predDERef xmlns:a16="http://schemas.microsoft.com/office/drawing/2014/main" pred="{E52D7056-944C-84AB-6EF1-EFB6B51C8D7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305752</xdr:colOff>
      <xdr:row>6</xdr:row>
      <xdr:rowOff>275272</xdr:rowOff>
    </xdr:from>
    <xdr:to>
      <xdr:col>10</xdr:col>
      <xdr:colOff>815340</xdr:colOff>
      <xdr:row>16</xdr:row>
      <xdr:rowOff>267652</xdr:rowOff>
    </xdr:to>
    <xdr:graphicFrame macro="">
      <xdr:nvGraphicFramePr>
        <xdr:cNvPr id="4" name="Chart 13">
          <a:extLst>
            <a:ext uri="{FF2B5EF4-FFF2-40B4-BE49-F238E27FC236}">
              <a16:creationId xmlns:a16="http://schemas.microsoft.com/office/drawing/2014/main" id="{3BB75B8F-E140-0648-BF26-78455E2E4AB7}"/>
            </a:ext>
            <a:ext uri="{147F2762-F138-4A5C-976F-8EAC2B608ADB}">
              <a16:predDERef xmlns:a16="http://schemas.microsoft.com/office/drawing/2014/main" pred="{01F9EEBA-722F-A541-4F5C-9BA537F1393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xdr:col>
      <xdr:colOff>95250</xdr:colOff>
      <xdr:row>5</xdr:row>
      <xdr:rowOff>226695</xdr:rowOff>
    </xdr:from>
    <xdr:to>
      <xdr:col>11</xdr:col>
      <xdr:colOff>45201</xdr:colOff>
      <xdr:row>28</xdr:row>
      <xdr:rowOff>207645</xdr:rowOff>
    </xdr:to>
    <xdr:sp macro="" textlink="">
      <xdr:nvSpPr>
        <xdr:cNvPr id="15" name="Rectangle: Rounded Corners 14">
          <a:extLst>
            <a:ext uri="{FF2B5EF4-FFF2-40B4-BE49-F238E27FC236}">
              <a16:creationId xmlns:a16="http://schemas.microsoft.com/office/drawing/2014/main" id="{B4009E4A-4E10-4F0C-B6A6-B952FBEB8997}"/>
            </a:ext>
          </a:extLst>
        </xdr:cNvPr>
        <xdr:cNvSpPr/>
      </xdr:nvSpPr>
      <xdr:spPr>
        <a:xfrm>
          <a:off x="2744932" y="1196513"/>
          <a:ext cx="8738928" cy="6354041"/>
        </a:xfrm>
        <a:prstGeom prst="roundRect">
          <a:avLst>
            <a:gd name="adj" fmla="val 6325"/>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817246</xdr:colOff>
      <xdr:row>5</xdr:row>
      <xdr:rowOff>95250</xdr:rowOff>
    </xdr:from>
    <xdr:to>
      <xdr:col>4</xdr:col>
      <xdr:colOff>345860</xdr:colOff>
      <xdr:row>6</xdr:row>
      <xdr:rowOff>87623</xdr:rowOff>
    </xdr:to>
    <xdr:sp macro="" textlink="">
      <xdr:nvSpPr>
        <xdr:cNvPr id="16" name="TextBox 15">
          <a:extLst>
            <a:ext uri="{FF2B5EF4-FFF2-40B4-BE49-F238E27FC236}">
              <a16:creationId xmlns:a16="http://schemas.microsoft.com/office/drawing/2014/main" id="{437EDFEA-25AD-45B4-8791-2F7711968179}"/>
            </a:ext>
          </a:extLst>
        </xdr:cNvPr>
        <xdr:cNvSpPr txBox="1"/>
      </xdr:nvSpPr>
      <xdr:spPr>
        <a:xfrm>
          <a:off x="3474721" y="885825"/>
          <a:ext cx="1224064" cy="268598"/>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xdr:col>
      <xdr:colOff>0</xdr:colOff>
      <xdr:row>1</xdr:row>
      <xdr:rowOff>0</xdr:rowOff>
    </xdr:from>
    <xdr:to>
      <xdr:col>5</xdr:col>
      <xdr:colOff>610039</xdr:colOff>
      <xdr:row>3</xdr:row>
      <xdr:rowOff>13047</xdr:rowOff>
    </xdr:to>
    <xdr:grpSp>
      <xdr:nvGrpSpPr>
        <xdr:cNvPr id="6" name="Group 5">
          <a:extLst>
            <a:ext uri="{FF2B5EF4-FFF2-40B4-BE49-F238E27FC236}">
              <a16:creationId xmlns:a16="http://schemas.microsoft.com/office/drawing/2014/main" id="{81001098-C883-4ED7-86C7-71C723D87B8D}"/>
            </a:ext>
          </a:extLst>
        </xdr:cNvPr>
        <xdr:cNvGrpSpPr/>
      </xdr:nvGrpSpPr>
      <xdr:grpSpPr>
        <a:xfrm>
          <a:off x="857250" y="164523"/>
          <a:ext cx="4930925" cy="342092"/>
          <a:chOff x="889000" y="174625"/>
          <a:chExt cx="5086789" cy="349885"/>
        </a:xfrm>
      </xdr:grpSpPr>
      <xdr:grpSp>
        <xdr:nvGrpSpPr>
          <xdr:cNvPr id="9" name="Group 8">
            <a:hlinkClick xmlns:r="http://schemas.openxmlformats.org/officeDocument/2006/relationships" r:id="rId5"/>
            <a:extLst>
              <a:ext uri="{FF2B5EF4-FFF2-40B4-BE49-F238E27FC236}">
                <a16:creationId xmlns:a16="http://schemas.microsoft.com/office/drawing/2014/main" id="{9A576E14-82F4-19B5-8DDD-F9DE7C1EB938}"/>
              </a:ext>
            </a:extLst>
          </xdr:cNvPr>
          <xdr:cNvGrpSpPr/>
        </xdr:nvGrpSpPr>
        <xdr:grpSpPr>
          <a:xfrm>
            <a:off x="943357" y="184941"/>
            <a:ext cx="286436" cy="279068"/>
            <a:chOff x="795232" y="4916382"/>
            <a:chExt cx="433668" cy="440266"/>
          </a:xfrm>
        </xdr:grpSpPr>
        <xdr:pic>
          <xdr:nvPicPr>
            <xdr:cNvPr id="19" name="Graphic 18" descr="Home outline">
              <a:extLst>
                <a:ext uri="{FF2B5EF4-FFF2-40B4-BE49-F238E27FC236}">
                  <a16:creationId xmlns:a16="http://schemas.microsoft.com/office/drawing/2014/main" id="{78C11666-6D0F-0309-5468-46A470515428}"/>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807042" y="4916382"/>
              <a:ext cx="418302" cy="401762"/>
            </a:xfrm>
            <a:prstGeom prst="rect">
              <a:avLst/>
            </a:prstGeom>
          </xdr:spPr>
        </xdr:pic>
        <xdr:sp macro="" textlink="">
          <xdr:nvSpPr>
            <xdr:cNvPr id="20" name="Oval 19">
              <a:extLst>
                <a:ext uri="{FF2B5EF4-FFF2-40B4-BE49-F238E27FC236}">
                  <a16:creationId xmlns:a16="http://schemas.microsoft.com/office/drawing/2014/main" id="{857117AA-6B0D-D2B3-F5CC-2C1A797F50B8}"/>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1" name="Flowchart: Terminator 10">
            <a:hlinkClick xmlns:r="http://schemas.openxmlformats.org/officeDocument/2006/relationships" r:id="rId8"/>
            <a:extLst>
              <a:ext uri="{FF2B5EF4-FFF2-40B4-BE49-F238E27FC236}">
                <a16:creationId xmlns:a16="http://schemas.microsoft.com/office/drawing/2014/main" id="{556E9579-F37F-DC3F-F29C-CD596D2D7FF8}"/>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2" name="Flowchart: Terminator 11">
            <a:hlinkClick xmlns:r="http://schemas.openxmlformats.org/officeDocument/2006/relationships" r:id="rId9"/>
            <a:extLst>
              <a:ext uri="{FF2B5EF4-FFF2-40B4-BE49-F238E27FC236}">
                <a16:creationId xmlns:a16="http://schemas.microsoft.com/office/drawing/2014/main" id="{C0765D5B-A40B-4D4F-BDC7-88EE5F16587D}"/>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3" name="Flowchart: Terminator 12">
            <a:hlinkClick xmlns:r="http://schemas.openxmlformats.org/officeDocument/2006/relationships" r:id="rId10"/>
            <a:extLst>
              <a:ext uri="{FF2B5EF4-FFF2-40B4-BE49-F238E27FC236}">
                <a16:creationId xmlns:a16="http://schemas.microsoft.com/office/drawing/2014/main" id="{BF462BBF-1493-4657-51F7-0597E6CB5393}"/>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4" name="Flowchart: Terminator 13">
            <a:hlinkClick xmlns:r="http://schemas.openxmlformats.org/officeDocument/2006/relationships" r:id="rId11"/>
            <a:extLst>
              <a:ext uri="{FF2B5EF4-FFF2-40B4-BE49-F238E27FC236}">
                <a16:creationId xmlns:a16="http://schemas.microsoft.com/office/drawing/2014/main" id="{33368CEE-881D-52E1-56FC-924D01129071}"/>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7" name="Flowchart: Terminator 16">
            <a:hlinkClick xmlns:r="http://schemas.openxmlformats.org/officeDocument/2006/relationships" r:id="rId12"/>
            <a:extLst>
              <a:ext uri="{FF2B5EF4-FFF2-40B4-BE49-F238E27FC236}">
                <a16:creationId xmlns:a16="http://schemas.microsoft.com/office/drawing/2014/main" id="{E17A50CF-BD1C-E994-CCF0-67F35E047C2D}"/>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8" name="Rectangle: Rounded Corners 17">
            <a:extLst>
              <a:ext uri="{FF2B5EF4-FFF2-40B4-BE49-F238E27FC236}">
                <a16:creationId xmlns:a16="http://schemas.microsoft.com/office/drawing/2014/main" id="{35A9F634-045A-E62F-8480-31E19465D971}"/>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291552</xdr:colOff>
      <xdr:row>30</xdr:row>
      <xdr:rowOff>156209</xdr:rowOff>
    </xdr:to>
    <xdr:grpSp>
      <xdr:nvGrpSpPr>
        <xdr:cNvPr id="21" name="Group 20">
          <a:extLst>
            <a:ext uri="{FF2B5EF4-FFF2-40B4-BE49-F238E27FC236}">
              <a16:creationId xmlns:a16="http://schemas.microsoft.com/office/drawing/2014/main" id="{76C1A880-7CF4-4D22-91C4-49FEBD73E93F}"/>
            </a:ext>
          </a:extLst>
        </xdr:cNvPr>
        <xdr:cNvGrpSpPr/>
      </xdr:nvGrpSpPr>
      <xdr:grpSpPr>
        <a:xfrm>
          <a:off x="857250" y="658091"/>
          <a:ext cx="1148802" cy="7360573"/>
          <a:chOff x="12800976" y="1543050"/>
          <a:chExt cx="1194493" cy="7410449"/>
        </a:xfrm>
      </xdr:grpSpPr>
      <xdr:sp macro="" textlink="">
        <xdr:nvSpPr>
          <xdr:cNvPr id="22" name="TextBox 21">
            <a:hlinkClick xmlns:r="http://schemas.openxmlformats.org/officeDocument/2006/relationships" r:id="rId13"/>
            <a:extLst>
              <a:ext uri="{FF2B5EF4-FFF2-40B4-BE49-F238E27FC236}">
                <a16:creationId xmlns:a16="http://schemas.microsoft.com/office/drawing/2014/main" id="{A4D0A5C8-1EF0-ECC9-3023-EB71FFBC2284}"/>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23" name="TextBox 22">
            <a:hlinkClick xmlns:r="http://schemas.openxmlformats.org/officeDocument/2006/relationships" r:id="rId14"/>
            <a:extLst>
              <a:ext uri="{FF2B5EF4-FFF2-40B4-BE49-F238E27FC236}">
                <a16:creationId xmlns:a16="http://schemas.microsoft.com/office/drawing/2014/main" id="{7D377757-0BB3-6D21-0FD7-A672F9B70880}"/>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24" name="Rectangle: Rounded Corners 23">
            <a:extLst>
              <a:ext uri="{FF2B5EF4-FFF2-40B4-BE49-F238E27FC236}">
                <a16:creationId xmlns:a16="http://schemas.microsoft.com/office/drawing/2014/main" id="{FC421E20-1C43-FD1F-DC7F-918F37578324}"/>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5" name="TextBox 57">
            <a:extLst>
              <a:ext uri="{FF2B5EF4-FFF2-40B4-BE49-F238E27FC236}">
                <a16:creationId xmlns:a16="http://schemas.microsoft.com/office/drawing/2014/main" id="{305F82F9-83C8-3285-4B25-4F36E03D0471}"/>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26" name="TextBox 25">
            <a:extLst>
              <a:ext uri="{FF2B5EF4-FFF2-40B4-BE49-F238E27FC236}">
                <a16:creationId xmlns:a16="http://schemas.microsoft.com/office/drawing/2014/main" id="{2C4D2C7C-7FD0-1921-465C-31458D55C899}"/>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27" name="TextBox 26">
            <a:hlinkClick xmlns:r="http://schemas.openxmlformats.org/officeDocument/2006/relationships" r:id="rId15"/>
            <a:extLst>
              <a:ext uri="{FF2B5EF4-FFF2-40B4-BE49-F238E27FC236}">
                <a16:creationId xmlns:a16="http://schemas.microsoft.com/office/drawing/2014/main" id="{E825C21D-99F6-2931-9802-F915DDA44933}"/>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28" name="TextBox 27">
            <a:hlinkClick xmlns:r="http://schemas.openxmlformats.org/officeDocument/2006/relationships" r:id="rId16"/>
            <a:extLst>
              <a:ext uri="{FF2B5EF4-FFF2-40B4-BE49-F238E27FC236}">
                <a16:creationId xmlns:a16="http://schemas.microsoft.com/office/drawing/2014/main" id="{FD78D999-817E-5B0F-6ED9-9AB49FCDC51E}"/>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29" name="TextBox 28">
            <a:hlinkClick xmlns:r="http://schemas.openxmlformats.org/officeDocument/2006/relationships" r:id="rId17"/>
            <a:extLst>
              <a:ext uri="{FF2B5EF4-FFF2-40B4-BE49-F238E27FC236}">
                <a16:creationId xmlns:a16="http://schemas.microsoft.com/office/drawing/2014/main" id="{C060B000-E3E2-9639-D489-61B367BE4D3E}"/>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30" name="TextBox 29">
            <a:hlinkClick xmlns:r="http://schemas.openxmlformats.org/officeDocument/2006/relationships" r:id="rId18"/>
            <a:extLst>
              <a:ext uri="{FF2B5EF4-FFF2-40B4-BE49-F238E27FC236}">
                <a16:creationId xmlns:a16="http://schemas.microsoft.com/office/drawing/2014/main" id="{CCF7C3C0-FE86-CBCA-46E5-273C4B10F3A2}"/>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31" name="TextBox 30">
            <a:hlinkClick xmlns:r="http://schemas.openxmlformats.org/officeDocument/2006/relationships" r:id="rId19"/>
            <a:extLst>
              <a:ext uri="{FF2B5EF4-FFF2-40B4-BE49-F238E27FC236}">
                <a16:creationId xmlns:a16="http://schemas.microsoft.com/office/drawing/2014/main" id="{A562771E-7802-523F-DF41-A34734C7B649}"/>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32" name="TextBox 31">
            <a:hlinkClick xmlns:r="http://schemas.openxmlformats.org/officeDocument/2006/relationships" r:id="rId20"/>
            <a:extLst>
              <a:ext uri="{FF2B5EF4-FFF2-40B4-BE49-F238E27FC236}">
                <a16:creationId xmlns:a16="http://schemas.microsoft.com/office/drawing/2014/main" id="{CD5C0B96-FBED-15B8-2B1E-A2B12CB2AEFE}"/>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33" name="TextBox 32">
            <a:hlinkClick xmlns:r="http://schemas.openxmlformats.org/officeDocument/2006/relationships" r:id="rId21"/>
            <a:extLst>
              <a:ext uri="{FF2B5EF4-FFF2-40B4-BE49-F238E27FC236}">
                <a16:creationId xmlns:a16="http://schemas.microsoft.com/office/drawing/2014/main" id="{165941FF-0329-2793-73C7-11B1F5A903B7}"/>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34" name="TextBox 33">
            <a:hlinkClick xmlns:r="http://schemas.openxmlformats.org/officeDocument/2006/relationships" r:id="rId22"/>
            <a:extLst>
              <a:ext uri="{FF2B5EF4-FFF2-40B4-BE49-F238E27FC236}">
                <a16:creationId xmlns:a16="http://schemas.microsoft.com/office/drawing/2014/main" id="{2012D762-4009-AC0B-8765-93D9C4874067}"/>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value creation</a:t>
            </a:r>
          </a:p>
        </xdr:txBody>
      </xdr:sp>
      <xdr:sp macro="" textlink="">
        <xdr:nvSpPr>
          <xdr:cNvPr id="35" name="TextBox 34">
            <a:hlinkClick xmlns:r="http://schemas.openxmlformats.org/officeDocument/2006/relationships" r:id="rId23"/>
            <a:extLst>
              <a:ext uri="{FF2B5EF4-FFF2-40B4-BE49-F238E27FC236}">
                <a16:creationId xmlns:a16="http://schemas.microsoft.com/office/drawing/2014/main" id="{4BF4553D-7266-2CEA-7817-0589AC20BAC4}"/>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36" name="TextBox 35">
            <a:hlinkClick xmlns:r="http://schemas.openxmlformats.org/officeDocument/2006/relationships" r:id="rId24"/>
            <a:extLst>
              <a:ext uri="{FF2B5EF4-FFF2-40B4-BE49-F238E27FC236}">
                <a16:creationId xmlns:a16="http://schemas.microsoft.com/office/drawing/2014/main" id="{9D2DB427-A180-3A03-BAD8-54BFA1396314}"/>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37" name="TextBox 36">
            <a:hlinkClick xmlns:r="http://schemas.openxmlformats.org/officeDocument/2006/relationships" r:id="rId25"/>
            <a:extLst>
              <a:ext uri="{FF2B5EF4-FFF2-40B4-BE49-F238E27FC236}">
                <a16:creationId xmlns:a16="http://schemas.microsoft.com/office/drawing/2014/main" id="{BE0BAECA-BA9A-04E1-0574-73A17C11AE2D}"/>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employment</a:t>
            </a:r>
          </a:p>
        </xdr:txBody>
      </xdr:sp>
      <xdr:sp macro="" textlink="">
        <xdr:nvSpPr>
          <xdr:cNvPr id="38" name="TextBox 37">
            <a:hlinkClick xmlns:r="http://schemas.openxmlformats.org/officeDocument/2006/relationships" r:id="rId26"/>
            <a:extLst>
              <a:ext uri="{FF2B5EF4-FFF2-40B4-BE49-F238E27FC236}">
                <a16:creationId xmlns:a16="http://schemas.microsoft.com/office/drawing/2014/main" id="{058FF4E5-9638-C3E9-8EEB-16C065889134}"/>
              </a:ext>
            </a:extLst>
          </xdr:cNvPr>
          <xdr:cNvSpPr txBox="1"/>
        </xdr:nvSpPr>
        <xdr:spPr>
          <a:xfrm>
            <a:off x="12897185" y="6345507"/>
            <a:ext cx="1026000" cy="395547"/>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Host community procurement</a:t>
            </a:r>
          </a:p>
        </xdr:txBody>
      </xdr:sp>
      <xdr:sp macro="" textlink="">
        <xdr:nvSpPr>
          <xdr:cNvPr id="39" name="TextBox 38">
            <a:hlinkClick xmlns:r="http://schemas.openxmlformats.org/officeDocument/2006/relationships" r:id="rId27"/>
            <a:extLst>
              <a:ext uri="{FF2B5EF4-FFF2-40B4-BE49-F238E27FC236}">
                <a16:creationId xmlns:a16="http://schemas.microsoft.com/office/drawing/2014/main" id="{4CC38583-6AD9-C0F1-DC94-0E25841D38FA}"/>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Supply chain</a:t>
            </a:r>
          </a:p>
        </xdr:txBody>
      </xdr:sp>
      <xdr:sp macro="" textlink="">
        <xdr:nvSpPr>
          <xdr:cNvPr id="40" name="TextBox 39">
            <a:hlinkClick xmlns:r="http://schemas.openxmlformats.org/officeDocument/2006/relationships" r:id="rId28"/>
            <a:extLst>
              <a:ext uri="{FF2B5EF4-FFF2-40B4-BE49-F238E27FC236}">
                <a16:creationId xmlns:a16="http://schemas.microsoft.com/office/drawing/2014/main" id="{7B975393-4AA0-B4DE-49BF-A0959BDDE9E4}"/>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41" name="TextBox 40">
            <a:hlinkClick xmlns:r="http://schemas.openxmlformats.org/officeDocument/2006/relationships" r:id="rId29"/>
            <a:extLst>
              <a:ext uri="{FF2B5EF4-FFF2-40B4-BE49-F238E27FC236}">
                <a16:creationId xmlns:a16="http://schemas.microsoft.com/office/drawing/2014/main" id="{A6544E9F-9D61-89BB-93A4-7E7CB840673C}"/>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42" name="TextBox 77">
            <a:hlinkClick xmlns:r="http://schemas.openxmlformats.org/officeDocument/2006/relationships" r:id="rId30"/>
            <a:extLst>
              <a:ext uri="{FF2B5EF4-FFF2-40B4-BE49-F238E27FC236}">
                <a16:creationId xmlns:a16="http://schemas.microsoft.com/office/drawing/2014/main" id="{49F826BC-8C2C-1D6D-C2A6-421113269744}"/>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43" name="TextBox 42">
            <a:hlinkClick xmlns:r="http://schemas.openxmlformats.org/officeDocument/2006/relationships" r:id="rId31"/>
            <a:extLst>
              <a:ext uri="{FF2B5EF4-FFF2-40B4-BE49-F238E27FC236}">
                <a16:creationId xmlns:a16="http://schemas.microsoft.com/office/drawing/2014/main" id="{6070A175-0FD0-59B5-00D9-15DF916EE906}"/>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6.xml><?xml version="1.0" encoding="utf-8"?>
<xdr:wsDr xmlns:xdr="http://schemas.openxmlformats.org/drawingml/2006/spreadsheetDrawing" xmlns:a="http://schemas.openxmlformats.org/drawingml/2006/main">
  <xdr:twoCellAnchor>
    <xdr:from>
      <xdr:col>4</xdr:col>
      <xdr:colOff>0</xdr:colOff>
      <xdr:row>5</xdr:row>
      <xdr:rowOff>95250</xdr:rowOff>
    </xdr:from>
    <xdr:to>
      <xdr:col>6</xdr:col>
      <xdr:colOff>0</xdr:colOff>
      <xdr:row>7</xdr:row>
      <xdr:rowOff>95571</xdr:rowOff>
    </xdr:to>
    <xdr:sp macro="" textlink="">
      <xdr:nvSpPr>
        <xdr:cNvPr id="4" name="Rectangle: Rounded Corners 32">
          <a:extLst>
            <a:ext uri="{FF2B5EF4-FFF2-40B4-BE49-F238E27FC236}">
              <a16:creationId xmlns:a16="http://schemas.microsoft.com/office/drawing/2014/main" id="{7A18F4A3-64FA-4D87-B7C8-BDC12F549B66}"/>
            </a:ext>
          </a:extLst>
        </xdr:cNvPr>
        <xdr:cNvSpPr/>
      </xdr:nvSpPr>
      <xdr:spPr>
        <a:xfrm>
          <a:off x="5108864" y="666750"/>
          <a:ext cx="2026227" cy="346685"/>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12382</xdr:colOff>
      <xdr:row>19</xdr:row>
      <xdr:rowOff>134303</xdr:rowOff>
    </xdr:from>
    <xdr:to>
      <xdr:col>5</xdr:col>
      <xdr:colOff>990600</xdr:colOff>
      <xdr:row>28</xdr:row>
      <xdr:rowOff>150496</xdr:rowOff>
    </xdr:to>
    <xdr:graphicFrame macro="">
      <xdr:nvGraphicFramePr>
        <xdr:cNvPr id="8" name="Chart 7">
          <a:extLst>
            <a:ext uri="{FF2B5EF4-FFF2-40B4-BE49-F238E27FC236}">
              <a16:creationId xmlns:a16="http://schemas.microsoft.com/office/drawing/2014/main" id="{E710F167-6243-E4EB-B1A8-3E03EB544CA4}"/>
            </a:ext>
            <a:ext uri="{147F2762-F138-4A5C-976F-8EAC2B608ADB}">
              <a16:predDERef xmlns:a16="http://schemas.microsoft.com/office/drawing/2014/main" pred="{7A18F4A3-64FA-4D87-B7C8-BDC12F549B6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1</xdr:row>
      <xdr:rowOff>0</xdr:rowOff>
    </xdr:from>
    <xdr:to>
      <xdr:col>4</xdr:col>
      <xdr:colOff>867214</xdr:colOff>
      <xdr:row>3</xdr:row>
      <xdr:rowOff>16510</xdr:rowOff>
    </xdr:to>
    <xdr:grpSp>
      <xdr:nvGrpSpPr>
        <xdr:cNvPr id="2" name="Group 1">
          <a:extLst>
            <a:ext uri="{FF2B5EF4-FFF2-40B4-BE49-F238E27FC236}">
              <a16:creationId xmlns:a16="http://schemas.microsoft.com/office/drawing/2014/main" id="{49EACB0E-C0DD-44DC-8782-9963CF9E822E}"/>
            </a:ext>
          </a:extLst>
        </xdr:cNvPr>
        <xdr:cNvGrpSpPr/>
      </xdr:nvGrpSpPr>
      <xdr:grpSpPr>
        <a:xfrm>
          <a:off x="857250" y="161925"/>
          <a:ext cx="4953439" cy="340360"/>
          <a:chOff x="889000" y="174625"/>
          <a:chExt cx="5086789" cy="349885"/>
        </a:xfrm>
      </xdr:grpSpPr>
      <xdr:grpSp>
        <xdr:nvGrpSpPr>
          <xdr:cNvPr id="3" name="Group 2">
            <a:hlinkClick xmlns:r="http://schemas.openxmlformats.org/officeDocument/2006/relationships" r:id="rId2"/>
            <a:extLst>
              <a:ext uri="{FF2B5EF4-FFF2-40B4-BE49-F238E27FC236}">
                <a16:creationId xmlns:a16="http://schemas.microsoft.com/office/drawing/2014/main" id="{89A25B17-09ED-C528-6A17-4B0D889A8162}"/>
              </a:ext>
            </a:extLst>
          </xdr:cNvPr>
          <xdr:cNvGrpSpPr/>
        </xdr:nvGrpSpPr>
        <xdr:grpSpPr>
          <a:xfrm>
            <a:off x="943357" y="184941"/>
            <a:ext cx="286436" cy="279068"/>
            <a:chOff x="795232" y="4916382"/>
            <a:chExt cx="433668" cy="440266"/>
          </a:xfrm>
        </xdr:grpSpPr>
        <xdr:pic>
          <xdr:nvPicPr>
            <xdr:cNvPr id="12" name="Graphic 11" descr="Home outline">
              <a:extLst>
                <a:ext uri="{FF2B5EF4-FFF2-40B4-BE49-F238E27FC236}">
                  <a16:creationId xmlns:a16="http://schemas.microsoft.com/office/drawing/2014/main" id="{ADB97F70-8A2B-73BB-9697-11B7EB3DCD3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07042" y="4916382"/>
              <a:ext cx="418302" cy="401762"/>
            </a:xfrm>
            <a:prstGeom prst="rect">
              <a:avLst/>
            </a:prstGeom>
          </xdr:spPr>
        </xdr:pic>
        <xdr:sp macro="" textlink="">
          <xdr:nvSpPr>
            <xdr:cNvPr id="13" name="Oval 12">
              <a:extLst>
                <a:ext uri="{FF2B5EF4-FFF2-40B4-BE49-F238E27FC236}">
                  <a16:creationId xmlns:a16="http://schemas.microsoft.com/office/drawing/2014/main" id="{81982CA2-A66B-75C9-E56F-0FC697E60056}"/>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5" name="Flowchart: Terminator 4">
            <a:hlinkClick xmlns:r="http://schemas.openxmlformats.org/officeDocument/2006/relationships" r:id="rId5"/>
            <a:extLst>
              <a:ext uri="{FF2B5EF4-FFF2-40B4-BE49-F238E27FC236}">
                <a16:creationId xmlns:a16="http://schemas.microsoft.com/office/drawing/2014/main" id="{0EC08D10-5629-9E7D-E35B-E169EAAE8763}"/>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 name="Flowchart: Terminator 5">
            <a:hlinkClick xmlns:r="http://schemas.openxmlformats.org/officeDocument/2006/relationships" r:id="rId6"/>
            <a:extLst>
              <a:ext uri="{FF2B5EF4-FFF2-40B4-BE49-F238E27FC236}">
                <a16:creationId xmlns:a16="http://schemas.microsoft.com/office/drawing/2014/main" id="{6D64263B-2820-DB06-7523-43100C35E7A7}"/>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00C02F6C-EF47-47FB-13CC-82C94632C15C}"/>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9" name="Flowchart: Terminator 8">
            <a:hlinkClick xmlns:r="http://schemas.openxmlformats.org/officeDocument/2006/relationships" r:id="rId8"/>
            <a:extLst>
              <a:ext uri="{FF2B5EF4-FFF2-40B4-BE49-F238E27FC236}">
                <a16:creationId xmlns:a16="http://schemas.microsoft.com/office/drawing/2014/main" id="{CB5393E5-F143-CBE0-CC2B-4B30B1A51608}"/>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0" name="Flowchart: Terminator 9">
            <a:hlinkClick xmlns:r="http://schemas.openxmlformats.org/officeDocument/2006/relationships" r:id="rId9"/>
            <a:extLst>
              <a:ext uri="{FF2B5EF4-FFF2-40B4-BE49-F238E27FC236}">
                <a16:creationId xmlns:a16="http://schemas.microsoft.com/office/drawing/2014/main" id="{BF84F30E-EC3C-19E4-559C-FF372A08626E}"/>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1" name="Rectangle: Rounded Corners 10">
            <a:extLst>
              <a:ext uri="{FF2B5EF4-FFF2-40B4-BE49-F238E27FC236}">
                <a16:creationId xmlns:a16="http://schemas.microsoft.com/office/drawing/2014/main" id="{6229D4FC-E9DE-45F6-92E0-346697A5DD8A}"/>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285145</xdr:colOff>
      <xdr:row>26</xdr:row>
      <xdr:rowOff>140623</xdr:rowOff>
    </xdr:to>
    <xdr:grpSp>
      <xdr:nvGrpSpPr>
        <xdr:cNvPr id="14" name="Group 13">
          <a:extLst>
            <a:ext uri="{FF2B5EF4-FFF2-40B4-BE49-F238E27FC236}">
              <a16:creationId xmlns:a16="http://schemas.microsoft.com/office/drawing/2014/main" id="{AA0D35E8-2123-46E0-8C59-F291F564F399}"/>
            </a:ext>
          </a:extLst>
        </xdr:cNvPr>
        <xdr:cNvGrpSpPr/>
      </xdr:nvGrpSpPr>
      <xdr:grpSpPr>
        <a:xfrm>
          <a:off x="857250" y="647700"/>
          <a:ext cx="1142395" cy="6798598"/>
          <a:chOff x="12800976" y="1543050"/>
          <a:chExt cx="1194493" cy="7410449"/>
        </a:xfrm>
      </xdr:grpSpPr>
      <xdr:sp macro="" textlink="">
        <xdr:nvSpPr>
          <xdr:cNvPr id="15" name="TextBox 14">
            <a:hlinkClick xmlns:r="http://schemas.openxmlformats.org/officeDocument/2006/relationships" r:id="rId10"/>
            <a:extLst>
              <a:ext uri="{FF2B5EF4-FFF2-40B4-BE49-F238E27FC236}">
                <a16:creationId xmlns:a16="http://schemas.microsoft.com/office/drawing/2014/main" id="{BAFF4971-FE0B-E74F-20EB-B202E39FDF61}"/>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16" name="TextBox 15">
            <a:hlinkClick xmlns:r="http://schemas.openxmlformats.org/officeDocument/2006/relationships" r:id="rId11"/>
            <a:extLst>
              <a:ext uri="{FF2B5EF4-FFF2-40B4-BE49-F238E27FC236}">
                <a16:creationId xmlns:a16="http://schemas.microsoft.com/office/drawing/2014/main" id="{7D83821D-6B20-8C39-D9FE-F0A914738CBD}"/>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17" name="Rectangle: Rounded Corners 16">
            <a:extLst>
              <a:ext uri="{FF2B5EF4-FFF2-40B4-BE49-F238E27FC236}">
                <a16:creationId xmlns:a16="http://schemas.microsoft.com/office/drawing/2014/main" id="{D42EC7C8-91AA-6311-DD64-393863C23967}"/>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8" name="TextBox 57">
            <a:extLst>
              <a:ext uri="{FF2B5EF4-FFF2-40B4-BE49-F238E27FC236}">
                <a16:creationId xmlns:a16="http://schemas.microsoft.com/office/drawing/2014/main" id="{D01B38C4-9BA0-B829-1B40-BFFEE1C4D163}"/>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9" name="TextBox 18">
            <a:extLst>
              <a:ext uri="{FF2B5EF4-FFF2-40B4-BE49-F238E27FC236}">
                <a16:creationId xmlns:a16="http://schemas.microsoft.com/office/drawing/2014/main" id="{26426BCB-5DED-730A-3827-4FF247ADE0C2}"/>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20" name="TextBox 19">
            <a:hlinkClick xmlns:r="http://schemas.openxmlformats.org/officeDocument/2006/relationships" r:id="rId12"/>
            <a:extLst>
              <a:ext uri="{FF2B5EF4-FFF2-40B4-BE49-F238E27FC236}">
                <a16:creationId xmlns:a16="http://schemas.microsoft.com/office/drawing/2014/main" id="{6276E1E6-2598-98AD-441A-46FB73774581}"/>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21" name="TextBox 20">
            <a:hlinkClick xmlns:r="http://schemas.openxmlformats.org/officeDocument/2006/relationships" r:id="rId13"/>
            <a:extLst>
              <a:ext uri="{FF2B5EF4-FFF2-40B4-BE49-F238E27FC236}">
                <a16:creationId xmlns:a16="http://schemas.microsoft.com/office/drawing/2014/main" id="{55E07023-FAEF-4A4F-ED8C-BC01706BB93B}"/>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22" name="TextBox 21">
            <a:hlinkClick xmlns:r="http://schemas.openxmlformats.org/officeDocument/2006/relationships" r:id="rId14"/>
            <a:extLst>
              <a:ext uri="{FF2B5EF4-FFF2-40B4-BE49-F238E27FC236}">
                <a16:creationId xmlns:a16="http://schemas.microsoft.com/office/drawing/2014/main" id="{843B9E50-D234-8262-C1E9-F9BF999F8062}"/>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23" name="TextBox 22">
            <a:hlinkClick xmlns:r="http://schemas.openxmlformats.org/officeDocument/2006/relationships" r:id="rId15"/>
            <a:extLst>
              <a:ext uri="{FF2B5EF4-FFF2-40B4-BE49-F238E27FC236}">
                <a16:creationId xmlns:a16="http://schemas.microsoft.com/office/drawing/2014/main" id="{065275B2-E26E-412F-1C32-25B463D4733E}"/>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24" name="TextBox 23">
            <a:hlinkClick xmlns:r="http://schemas.openxmlformats.org/officeDocument/2006/relationships" r:id="rId16"/>
            <a:extLst>
              <a:ext uri="{FF2B5EF4-FFF2-40B4-BE49-F238E27FC236}">
                <a16:creationId xmlns:a16="http://schemas.microsoft.com/office/drawing/2014/main" id="{E6E16C22-DC80-A785-84B7-4827E37102DA}"/>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25" name="TextBox 24">
            <a:hlinkClick xmlns:r="http://schemas.openxmlformats.org/officeDocument/2006/relationships" r:id="rId17"/>
            <a:extLst>
              <a:ext uri="{FF2B5EF4-FFF2-40B4-BE49-F238E27FC236}">
                <a16:creationId xmlns:a16="http://schemas.microsoft.com/office/drawing/2014/main" id="{1298DFD5-508C-7FFA-C61B-21F6E9D0939A}"/>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26" name="TextBox 25">
            <a:hlinkClick xmlns:r="http://schemas.openxmlformats.org/officeDocument/2006/relationships" r:id="rId18"/>
            <a:extLst>
              <a:ext uri="{FF2B5EF4-FFF2-40B4-BE49-F238E27FC236}">
                <a16:creationId xmlns:a16="http://schemas.microsoft.com/office/drawing/2014/main" id="{D88EC45F-0BCD-98C7-9225-37EFC0AECD94}"/>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27" name="TextBox 26">
            <a:hlinkClick xmlns:r="http://schemas.openxmlformats.org/officeDocument/2006/relationships" r:id="rId19"/>
            <a:extLst>
              <a:ext uri="{FF2B5EF4-FFF2-40B4-BE49-F238E27FC236}">
                <a16:creationId xmlns:a16="http://schemas.microsoft.com/office/drawing/2014/main" id="{B2BF624A-EC47-C9D8-127C-38823677B959}"/>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value creation</a:t>
            </a:r>
          </a:p>
        </xdr:txBody>
      </xdr:sp>
      <xdr:sp macro="" textlink="">
        <xdr:nvSpPr>
          <xdr:cNvPr id="28" name="TextBox 27">
            <a:hlinkClick xmlns:r="http://schemas.openxmlformats.org/officeDocument/2006/relationships" r:id="rId20"/>
            <a:extLst>
              <a:ext uri="{FF2B5EF4-FFF2-40B4-BE49-F238E27FC236}">
                <a16:creationId xmlns:a16="http://schemas.microsoft.com/office/drawing/2014/main" id="{267571EC-0EC7-4C86-8644-BA39F99C00BA}"/>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29" name="TextBox 28">
            <a:hlinkClick xmlns:r="http://schemas.openxmlformats.org/officeDocument/2006/relationships" r:id="rId21"/>
            <a:extLst>
              <a:ext uri="{FF2B5EF4-FFF2-40B4-BE49-F238E27FC236}">
                <a16:creationId xmlns:a16="http://schemas.microsoft.com/office/drawing/2014/main" id="{96A0E91D-1CE4-D625-ABC3-497390F34C4B}"/>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30" name="TextBox 29">
            <a:hlinkClick xmlns:r="http://schemas.openxmlformats.org/officeDocument/2006/relationships" r:id="rId22"/>
            <a:extLst>
              <a:ext uri="{FF2B5EF4-FFF2-40B4-BE49-F238E27FC236}">
                <a16:creationId xmlns:a16="http://schemas.microsoft.com/office/drawing/2014/main" id="{CBCA513D-D9D7-BFC7-ECFE-3DF0AC811A8F}"/>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employment</a:t>
            </a:r>
          </a:p>
        </xdr:txBody>
      </xdr:sp>
      <xdr:sp macro="" textlink="">
        <xdr:nvSpPr>
          <xdr:cNvPr id="31" name="TextBox 30">
            <a:hlinkClick xmlns:r="http://schemas.openxmlformats.org/officeDocument/2006/relationships" r:id="rId23"/>
            <a:extLst>
              <a:ext uri="{FF2B5EF4-FFF2-40B4-BE49-F238E27FC236}">
                <a16:creationId xmlns:a16="http://schemas.microsoft.com/office/drawing/2014/main" id="{053C9B66-C09F-1176-C2B4-6FA240797838}"/>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procurement</a:t>
            </a:r>
          </a:p>
        </xdr:txBody>
      </xdr:sp>
      <xdr:sp macro="" textlink="">
        <xdr:nvSpPr>
          <xdr:cNvPr id="32" name="TextBox 31">
            <a:hlinkClick xmlns:r="http://schemas.openxmlformats.org/officeDocument/2006/relationships" r:id="rId24"/>
            <a:extLst>
              <a:ext uri="{FF2B5EF4-FFF2-40B4-BE49-F238E27FC236}">
                <a16:creationId xmlns:a16="http://schemas.microsoft.com/office/drawing/2014/main" id="{7C3B646F-6DA4-0EA7-B29E-99F6E48DCEE3}"/>
              </a:ext>
            </a:extLst>
          </xdr:cNvPr>
          <xdr:cNvSpPr txBox="1"/>
        </xdr:nvSpPr>
        <xdr:spPr>
          <a:xfrm>
            <a:off x="12897185" y="6783099"/>
            <a:ext cx="1026000" cy="210406"/>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Supply chain</a:t>
            </a:r>
          </a:p>
        </xdr:txBody>
      </xdr:sp>
      <xdr:sp macro="" textlink="">
        <xdr:nvSpPr>
          <xdr:cNvPr id="33" name="TextBox 32">
            <a:hlinkClick xmlns:r="http://schemas.openxmlformats.org/officeDocument/2006/relationships" r:id="rId25"/>
            <a:extLst>
              <a:ext uri="{FF2B5EF4-FFF2-40B4-BE49-F238E27FC236}">
                <a16:creationId xmlns:a16="http://schemas.microsoft.com/office/drawing/2014/main" id="{BD3CBFDF-299F-2728-5EF2-DB75412A23E4}"/>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Socioeconomic development</a:t>
            </a:r>
          </a:p>
        </xdr:txBody>
      </xdr:sp>
      <xdr:sp macro="" textlink="">
        <xdr:nvSpPr>
          <xdr:cNvPr id="34" name="TextBox 33">
            <a:hlinkClick xmlns:r="http://schemas.openxmlformats.org/officeDocument/2006/relationships" r:id="rId26"/>
            <a:extLst>
              <a:ext uri="{FF2B5EF4-FFF2-40B4-BE49-F238E27FC236}">
                <a16:creationId xmlns:a16="http://schemas.microsoft.com/office/drawing/2014/main" id="{EBD9AF38-08AE-582E-AB74-AA30E0A2B5D9}"/>
              </a:ext>
            </a:extLst>
          </xdr:cNvPr>
          <xdr:cNvSpPr txBox="1"/>
        </xdr:nvSpPr>
        <xdr:spPr>
          <a:xfrm>
            <a:off x="12897185" y="7445572"/>
            <a:ext cx="1026000" cy="59003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35" name="TextBox 77">
            <a:hlinkClick xmlns:r="http://schemas.openxmlformats.org/officeDocument/2006/relationships" r:id="rId27"/>
            <a:extLst>
              <a:ext uri="{FF2B5EF4-FFF2-40B4-BE49-F238E27FC236}">
                <a16:creationId xmlns:a16="http://schemas.microsoft.com/office/drawing/2014/main" id="{81875DB7-713F-8651-01CD-DDCC98B3A0BE}"/>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36" name="TextBox 35">
            <a:hlinkClick xmlns:r="http://schemas.openxmlformats.org/officeDocument/2006/relationships" r:id="rId28"/>
            <a:extLst>
              <a:ext uri="{FF2B5EF4-FFF2-40B4-BE49-F238E27FC236}">
                <a16:creationId xmlns:a16="http://schemas.microsoft.com/office/drawing/2014/main" id="{4CB95CB1-AFBF-AF10-C18D-2F3E560CC6DE}"/>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7.xml><?xml version="1.0" encoding="utf-8"?>
<xdr:wsDr xmlns:xdr="http://schemas.openxmlformats.org/drawingml/2006/spreadsheetDrawing" xmlns:a="http://schemas.openxmlformats.org/drawingml/2006/main">
  <xdr:twoCellAnchor>
    <xdr:from>
      <xdr:col>3</xdr:col>
      <xdr:colOff>36196</xdr:colOff>
      <xdr:row>5</xdr:row>
      <xdr:rowOff>94298</xdr:rowOff>
    </xdr:from>
    <xdr:to>
      <xdr:col>4</xdr:col>
      <xdr:colOff>468630</xdr:colOff>
      <xdr:row>20</xdr:row>
      <xdr:rowOff>104775</xdr:rowOff>
    </xdr:to>
    <xdr:graphicFrame macro="">
      <xdr:nvGraphicFramePr>
        <xdr:cNvPr id="2" name="Chart 1">
          <a:extLst>
            <a:ext uri="{FF2B5EF4-FFF2-40B4-BE49-F238E27FC236}">
              <a16:creationId xmlns:a16="http://schemas.microsoft.com/office/drawing/2014/main" id="{19D7969B-4113-6DAC-6112-28F10812D65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627698</xdr:colOff>
      <xdr:row>5</xdr:row>
      <xdr:rowOff>97157</xdr:rowOff>
    </xdr:from>
    <xdr:to>
      <xdr:col>8</xdr:col>
      <xdr:colOff>847726</xdr:colOff>
      <xdr:row>20</xdr:row>
      <xdr:rowOff>100966</xdr:rowOff>
    </xdr:to>
    <xdr:graphicFrame macro="">
      <xdr:nvGraphicFramePr>
        <xdr:cNvPr id="21" name="Chart 2">
          <a:extLst>
            <a:ext uri="{FF2B5EF4-FFF2-40B4-BE49-F238E27FC236}">
              <a16:creationId xmlns:a16="http://schemas.microsoft.com/office/drawing/2014/main" id="{260BA693-F214-F847-471D-718A1408867C}"/>
            </a:ext>
            <a:ext uri="{147F2762-F138-4A5C-976F-8EAC2B608ADB}">
              <a16:predDERef xmlns:a16="http://schemas.microsoft.com/office/drawing/2014/main" pred="{19D7969B-4113-6DAC-6112-28F10812D65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0</xdr:colOff>
      <xdr:row>21</xdr:row>
      <xdr:rowOff>9525</xdr:rowOff>
    </xdr:from>
    <xdr:to>
      <xdr:col>3</xdr:col>
      <xdr:colOff>1222159</xdr:colOff>
      <xdr:row>22</xdr:row>
      <xdr:rowOff>114293</xdr:rowOff>
    </xdr:to>
    <xdr:sp macro="" textlink="">
      <xdr:nvSpPr>
        <xdr:cNvPr id="4" name="TextBox 3">
          <a:extLst>
            <a:ext uri="{FF2B5EF4-FFF2-40B4-BE49-F238E27FC236}">
              <a16:creationId xmlns:a16="http://schemas.microsoft.com/office/drawing/2014/main" id="{AD341434-5DED-46A9-A3FF-C343E58BD03E}"/>
            </a:ext>
          </a:extLst>
        </xdr:cNvPr>
        <xdr:cNvSpPr txBox="1"/>
      </xdr:nvSpPr>
      <xdr:spPr>
        <a:xfrm>
          <a:off x="2657475" y="4010025"/>
          <a:ext cx="1222159" cy="276218"/>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Group</a:t>
          </a:r>
        </a:p>
      </xdr:txBody>
    </xdr:sp>
    <xdr:clientData/>
  </xdr:twoCellAnchor>
  <xdr:twoCellAnchor>
    <xdr:from>
      <xdr:col>3</xdr:col>
      <xdr:colOff>0</xdr:colOff>
      <xdr:row>40</xdr:row>
      <xdr:rowOff>211455</xdr:rowOff>
    </xdr:from>
    <xdr:to>
      <xdr:col>3</xdr:col>
      <xdr:colOff>1222159</xdr:colOff>
      <xdr:row>41</xdr:row>
      <xdr:rowOff>203828</xdr:rowOff>
    </xdr:to>
    <xdr:sp macro="" textlink="">
      <xdr:nvSpPr>
        <xdr:cNvPr id="5" name="TextBox 4">
          <a:extLst>
            <a:ext uri="{FF2B5EF4-FFF2-40B4-BE49-F238E27FC236}">
              <a16:creationId xmlns:a16="http://schemas.microsoft.com/office/drawing/2014/main" id="{6F5FA25C-FA85-4857-8CEA-136196F82AAB}"/>
            </a:ext>
          </a:extLst>
        </xdr:cNvPr>
        <xdr:cNvSpPr txBox="1"/>
      </xdr:nvSpPr>
      <xdr:spPr>
        <a:xfrm>
          <a:off x="2657475" y="9250680"/>
          <a:ext cx="1222159" cy="268598"/>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Australia</a:t>
          </a:r>
        </a:p>
      </xdr:txBody>
    </xdr:sp>
    <xdr:clientData/>
  </xdr:twoCellAnchor>
  <xdr:twoCellAnchor>
    <xdr:from>
      <xdr:col>3</xdr:col>
      <xdr:colOff>9525</xdr:colOff>
      <xdr:row>51</xdr:row>
      <xdr:rowOff>209550</xdr:rowOff>
    </xdr:from>
    <xdr:to>
      <xdr:col>3</xdr:col>
      <xdr:colOff>1231684</xdr:colOff>
      <xdr:row>52</xdr:row>
      <xdr:rowOff>198113</xdr:rowOff>
    </xdr:to>
    <xdr:sp macro="" textlink="">
      <xdr:nvSpPr>
        <xdr:cNvPr id="6" name="TextBox 5">
          <a:extLst>
            <a:ext uri="{FF2B5EF4-FFF2-40B4-BE49-F238E27FC236}">
              <a16:creationId xmlns:a16="http://schemas.microsoft.com/office/drawing/2014/main" id="{8F871C43-65C9-4189-B497-8E097E39D966}"/>
            </a:ext>
          </a:extLst>
        </xdr:cNvPr>
        <xdr:cNvSpPr txBox="1"/>
      </xdr:nvSpPr>
      <xdr:spPr>
        <a:xfrm>
          <a:off x="2667000" y="12287250"/>
          <a:ext cx="1222159" cy="264788"/>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South Africa</a:t>
          </a:r>
        </a:p>
      </xdr:txBody>
    </xdr:sp>
    <xdr:clientData/>
  </xdr:twoCellAnchor>
  <xdr:twoCellAnchor>
    <xdr:from>
      <xdr:col>3</xdr:col>
      <xdr:colOff>0</xdr:colOff>
      <xdr:row>61</xdr:row>
      <xdr:rowOff>228600</xdr:rowOff>
    </xdr:from>
    <xdr:to>
      <xdr:col>3</xdr:col>
      <xdr:colOff>1225969</xdr:colOff>
      <xdr:row>62</xdr:row>
      <xdr:rowOff>220973</xdr:rowOff>
    </xdr:to>
    <xdr:sp macro="" textlink="">
      <xdr:nvSpPr>
        <xdr:cNvPr id="7" name="TextBox 6">
          <a:extLst>
            <a:ext uri="{FF2B5EF4-FFF2-40B4-BE49-F238E27FC236}">
              <a16:creationId xmlns:a16="http://schemas.microsoft.com/office/drawing/2014/main" id="{ED7B2BD7-AEC7-4A7F-9B21-CB6A518D823F}"/>
            </a:ext>
          </a:extLst>
        </xdr:cNvPr>
        <xdr:cNvSpPr txBox="1"/>
      </xdr:nvSpPr>
      <xdr:spPr>
        <a:xfrm>
          <a:off x="2657475" y="15068550"/>
          <a:ext cx="1225969" cy="268598"/>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Ghana</a:t>
          </a:r>
        </a:p>
      </xdr:txBody>
    </xdr:sp>
    <xdr:clientData/>
  </xdr:twoCellAnchor>
  <xdr:twoCellAnchor>
    <xdr:from>
      <xdr:col>3</xdr:col>
      <xdr:colOff>0</xdr:colOff>
      <xdr:row>71</xdr:row>
      <xdr:rowOff>209550</xdr:rowOff>
    </xdr:from>
    <xdr:to>
      <xdr:col>3</xdr:col>
      <xdr:colOff>1231684</xdr:colOff>
      <xdr:row>72</xdr:row>
      <xdr:rowOff>198113</xdr:rowOff>
    </xdr:to>
    <xdr:sp macro="" textlink="">
      <xdr:nvSpPr>
        <xdr:cNvPr id="8" name="TextBox 7">
          <a:extLst>
            <a:ext uri="{FF2B5EF4-FFF2-40B4-BE49-F238E27FC236}">
              <a16:creationId xmlns:a16="http://schemas.microsoft.com/office/drawing/2014/main" id="{61F80CAD-EA13-4300-8B69-166C43C57166}"/>
            </a:ext>
          </a:extLst>
        </xdr:cNvPr>
        <xdr:cNvSpPr txBox="1"/>
      </xdr:nvSpPr>
      <xdr:spPr>
        <a:xfrm>
          <a:off x="2657475" y="17811750"/>
          <a:ext cx="1231684" cy="264788"/>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Peru</a:t>
          </a:r>
        </a:p>
      </xdr:txBody>
    </xdr:sp>
    <xdr:clientData/>
  </xdr:twoCellAnchor>
  <xdr:twoCellAnchor>
    <xdr:from>
      <xdr:col>1</xdr:col>
      <xdr:colOff>0</xdr:colOff>
      <xdr:row>1</xdr:row>
      <xdr:rowOff>0</xdr:rowOff>
    </xdr:from>
    <xdr:to>
      <xdr:col>4</xdr:col>
      <xdr:colOff>181414</xdr:colOff>
      <xdr:row>3</xdr:row>
      <xdr:rowOff>16510</xdr:rowOff>
    </xdr:to>
    <xdr:grpSp>
      <xdr:nvGrpSpPr>
        <xdr:cNvPr id="9" name="Group 8">
          <a:extLst>
            <a:ext uri="{FF2B5EF4-FFF2-40B4-BE49-F238E27FC236}">
              <a16:creationId xmlns:a16="http://schemas.microsoft.com/office/drawing/2014/main" id="{2CC72A0C-8CA1-4AB0-9529-B2FB7498CBA0}"/>
            </a:ext>
          </a:extLst>
        </xdr:cNvPr>
        <xdr:cNvGrpSpPr/>
      </xdr:nvGrpSpPr>
      <xdr:grpSpPr>
        <a:xfrm>
          <a:off x="857250" y="161925"/>
          <a:ext cx="4934389" cy="340360"/>
          <a:chOff x="889000" y="174625"/>
          <a:chExt cx="5086789" cy="349885"/>
        </a:xfrm>
      </xdr:grpSpPr>
      <xdr:grpSp>
        <xdr:nvGrpSpPr>
          <xdr:cNvPr id="10" name="Group 9">
            <a:hlinkClick xmlns:r="http://schemas.openxmlformats.org/officeDocument/2006/relationships" r:id="rId3"/>
            <a:extLst>
              <a:ext uri="{FF2B5EF4-FFF2-40B4-BE49-F238E27FC236}">
                <a16:creationId xmlns:a16="http://schemas.microsoft.com/office/drawing/2014/main" id="{58D8DA40-2AB5-2742-BAE0-DAE432844D2D}"/>
              </a:ext>
            </a:extLst>
          </xdr:cNvPr>
          <xdr:cNvGrpSpPr/>
        </xdr:nvGrpSpPr>
        <xdr:grpSpPr>
          <a:xfrm>
            <a:off x="943357" y="184941"/>
            <a:ext cx="286436" cy="279068"/>
            <a:chOff x="795232" y="4916382"/>
            <a:chExt cx="433668" cy="440266"/>
          </a:xfrm>
        </xdr:grpSpPr>
        <xdr:pic>
          <xdr:nvPicPr>
            <xdr:cNvPr id="17" name="Graphic 16" descr="Home outline">
              <a:extLst>
                <a:ext uri="{FF2B5EF4-FFF2-40B4-BE49-F238E27FC236}">
                  <a16:creationId xmlns:a16="http://schemas.microsoft.com/office/drawing/2014/main" id="{D8FD144D-415A-BF9B-15EA-7BB3D4BD287B}"/>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807042" y="4916382"/>
              <a:ext cx="418302" cy="401762"/>
            </a:xfrm>
            <a:prstGeom prst="rect">
              <a:avLst/>
            </a:prstGeom>
          </xdr:spPr>
        </xdr:pic>
        <xdr:sp macro="" textlink="">
          <xdr:nvSpPr>
            <xdr:cNvPr id="18" name="Oval 17">
              <a:extLst>
                <a:ext uri="{FF2B5EF4-FFF2-40B4-BE49-F238E27FC236}">
                  <a16:creationId xmlns:a16="http://schemas.microsoft.com/office/drawing/2014/main" id="{056DDAAA-306C-90D8-9F70-A0BCC5A2EEF8}"/>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1" name="Flowchart: Terminator 10">
            <a:hlinkClick xmlns:r="http://schemas.openxmlformats.org/officeDocument/2006/relationships" r:id="rId6"/>
            <a:extLst>
              <a:ext uri="{FF2B5EF4-FFF2-40B4-BE49-F238E27FC236}">
                <a16:creationId xmlns:a16="http://schemas.microsoft.com/office/drawing/2014/main" id="{58AA6933-3FE7-AC1F-8C8D-206C5420C7C3}"/>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2" name="Flowchart: Terminator 11">
            <a:hlinkClick xmlns:r="http://schemas.openxmlformats.org/officeDocument/2006/relationships" r:id="rId7"/>
            <a:extLst>
              <a:ext uri="{FF2B5EF4-FFF2-40B4-BE49-F238E27FC236}">
                <a16:creationId xmlns:a16="http://schemas.microsoft.com/office/drawing/2014/main" id="{B71B861B-122F-AC6C-3E10-1C42C3B8BF67}"/>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3" name="Flowchart: Terminator 12">
            <a:hlinkClick xmlns:r="http://schemas.openxmlformats.org/officeDocument/2006/relationships" r:id="rId8"/>
            <a:extLst>
              <a:ext uri="{FF2B5EF4-FFF2-40B4-BE49-F238E27FC236}">
                <a16:creationId xmlns:a16="http://schemas.microsoft.com/office/drawing/2014/main" id="{AEC4BC67-3358-4D1C-56F9-EBA41ACAAD29}"/>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4" name="Flowchart: Terminator 13">
            <a:hlinkClick xmlns:r="http://schemas.openxmlformats.org/officeDocument/2006/relationships" r:id="rId9"/>
            <a:extLst>
              <a:ext uri="{FF2B5EF4-FFF2-40B4-BE49-F238E27FC236}">
                <a16:creationId xmlns:a16="http://schemas.microsoft.com/office/drawing/2014/main" id="{71F87A68-970C-EBA6-E260-F33D7F35FF5B}"/>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15" name="Flowchart: Terminator 14">
            <a:hlinkClick xmlns:r="http://schemas.openxmlformats.org/officeDocument/2006/relationships" r:id="rId10"/>
            <a:extLst>
              <a:ext uri="{FF2B5EF4-FFF2-40B4-BE49-F238E27FC236}">
                <a16:creationId xmlns:a16="http://schemas.microsoft.com/office/drawing/2014/main" id="{78DC26D1-5243-9BE4-E761-5C6A8210A76C}"/>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6" name="Rectangle: Rounded Corners 15">
            <a:extLst>
              <a:ext uri="{FF2B5EF4-FFF2-40B4-BE49-F238E27FC236}">
                <a16:creationId xmlns:a16="http://schemas.microsoft.com/office/drawing/2014/main" id="{5D17886D-C1DE-6AD6-B056-8F637301E758}"/>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285145</xdr:colOff>
      <xdr:row>35</xdr:row>
      <xdr:rowOff>209203</xdr:rowOff>
    </xdr:to>
    <xdr:grpSp>
      <xdr:nvGrpSpPr>
        <xdr:cNvPr id="22" name="Group 21">
          <a:extLst>
            <a:ext uri="{FF2B5EF4-FFF2-40B4-BE49-F238E27FC236}">
              <a16:creationId xmlns:a16="http://schemas.microsoft.com/office/drawing/2014/main" id="{D963BDB9-6765-496F-9980-23741A4CD23C}"/>
            </a:ext>
          </a:extLst>
        </xdr:cNvPr>
        <xdr:cNvGrpSpPr/>
      </xdr:nvGrpSpPr>
      <xdr:grpSpPr>
        <a:xfrm>
          <a:off x="857250" y="647700"/>
          <a:ext cx="1142395" cy="7362478"/>
          <a:chOff x="12800976" y="1543050"/>
          <a:chExt cx="1194493" cy="7410449"/>
        </a:xfrm>
      </xdr:grpSpPr>
      <xdr:sp macro="" textlink="">
        <xdr:nvSpPr>
          <xdr:cNvPr id="23" name="TextBox 22">
            <a:hlinkClick xmlns:r="http://schemas.openxmlformats.org/officeDocument/2006/relationships" r:id="rId11"/>
            <a:extLst>
              <a:ext uri="{FF2B5EF4-FFF2-40B4-BE49-F238E27FC236}">
                <a16:creationId xmlns:a16="http://schemas.microsoft.com/office/drawing/2014/main" id="{347FE41B-FD46-07C0-4678-B901B9C6CEAC}"/>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24" name="TextBox 23">
            <a:hlinkClick xmlns:r="http://schemas.openxmlformats.org/officeDocument/2006/relationships" r:id="rId12"/>
            <a:extLst>
              <a:ext uri="{FF2B5EF4-FFF2-40B4-BE49-F238E27FC236}">
                <a16:creationId xmlns:a16="http://schemas.microsoft.com/office/drawing/2014/main" id="{016B4CC5-CA75-AC59-5CB8-784C7C028962}"/>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25" name="Rectangle: Rounded Corners 24">
            <a:extLst>
              <a:ext uri="{FF2B5EF4-FFF2-40B4-BE49-F238E27FC236}">
                <a16:creationId xmlns:a16="http://schemas.microsoft.com/office/drawing/2014/main" id="{7E9C241C-EBCE-28B0-E306-BC28EC64AE3B}"/>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6" name="TextBox 57">
            <a:extLst>
              <a:ext uri="{FF2B5EF4-FFF2-40B4-BE49-F238E27FC236}">
                <a16:creationId xmlns:a16="http://schemas.microsoft.com/office/drawing/2014/main" id="{4C7E935A-8E83-6CCC-E9D6-67126BA08782}"/>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27" name="TextBox 26">
            <a:extLst>
              <a:ext uri="{FF2B5EF4-FFF2-40B4-BE49-F238E27FC236}">
                <a16:creationId xmlns:a16="http://schemas.microsoft.com/office/drawing/2014/main" id="{53D46C0F-F724-AF1A-5BB9-C51CCBB2DA22}"/>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28" name="TextBox 27">
            <a:hlinkClick xmlns:r="http://schemas.openxmlformats.org/officeDocument/2006/relationships" r:id="rId13"/>
            <a:extLst>
              <a:ext uri="{FF2B5EF4-FFF2-40B4-BE49-F238E27FC236}">
                <a16:creationId xmlns:a16="http://schemas.microsoft.com/office/drawing/2014/main" id="{40350C57-732E-57D1-5B1C-BB9E24C53672}"/>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29" name="TextBox 28">
            <a:hlinkClick xmlns:r="http://schemas.openxmlformats.org/officeDocument/2006/relationships" r:id="rId14"/>
            <a:extLst>
              <a:ext uri="{FF2B5EF4-FFF2-40B4-BE49-F238E27FC236}">
                <a16:creationId xmlns:a16="http://schemas.microsoft.com/office/drawing/2014/main" id="{CB41C959-192C-56FC-6E70-43919F38BCBB}"/>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30" name="TextBox 29">
            <a:hlinkClick xmlns:r="http://schemas.openxmlformats.org/officeDocument/2006/relationships" r:id="rId15"/>
            <a:extLst>
              <a:ext uri="{FF2B5EF4-FFF2-40B4-BE49-F238E27FC236}">
                <a16:creationId xmlns:a16="http://schemas.microsoft.com/office/drawing/2014/main" id="{B42D4EC9-591A-88AA-290F-9159836A0E9C}"/>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31" name="TextBox 30">
            <a:hlinkClick xmlns:r="http://schemas.openxmlformats.org/officeDocument/2006/relationships" r:id="rId16"/>
            <a:extLst>
              <a:ext uri="{FF2B5EF4-FFF2-40B4-BE49-F238E27FC236}">
                <a16:creationId xmlns:a16="http://schemas.microsoft.com/office/drawing/2014/main" id="{DFFA361D-8888-5B3D-0231-994B6FAA3496}"/>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32" name="TextBox 31">
            <a:hlinkClick xmlns:r="http://schemas.openxmlformats.org/officeDocument/2006/relationships" r:id="rId17"/>
            <a:extLst>
              <a:ext uri="{FF2B5EF4-FFF2-40B4-BE49-F238E27FC236}">
                <a16:creationId xmlns:a16="http://schemas.microsoft.com/office/drawing/2014/main" id="{B07B1490-6B60-DA2B-E8C0-A3BD330A3A4A}"/>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33" name="TextBox 32">
            <a:hlinkClick xmlns:r="http://schemas.openxmlformats.org/officeDocument/2006/relationships" r:id="rId18"/>
            <a:extLst>
              <a:ext uri="{FF2B5EF4-FFF2-40B4-BE49-F238E27FC236}">
                <a16:creationId xmlns:a16="http://schemas.microsoft.com/office/drawing/2014/main" id="{653D16F7-35B9-4CC5-748C-A35E6EC5F569}"/>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34" name="TextBox 33">
            <a:hlinkClick xmlns:r="http://schemas.openxmlformats.org/officeDocument/2006/relationships" r:id="rId19"/>
            <a:extLst>
              <a:ext uri="{FF2B5EF4-FFF2-40B4-BE49-F238E27FC236}">
                <a16:creationId xmlns:a16="http://schemas.microsoft.com/office/drawing/2014/main" id="{9110532E-92D9-3EF3-5B29-AF70E7B08020}"/>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35" name="TextBox 34">
            <a:hlinkClick xmlns:r="http://schemas.openxmlformats.org/officeDocument/2006/relationships" r:id="rId20"/>
            <a:extLst>
              <a:ext uri="{FF2B5EF4-FFF2-40B4-BE49-F238E27FC236}">
                <a16:creationId xmlns:a16="http://schemas.microsoft.com/office/drawing/2014/main" id="{299E6BB8-5BD5-6389-9C9D-CFB64D69056F}"/>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value creation</a:t>
            </a:r>
          </a:p>
        </xdr:txBody>
      </xdr:sp>
      <xdr:sp macro="" textlink="">
        <xdr:nvSpPr>
          <xdr:cNvPr id="36" name="TextBox 35">
            <a:hlinkClick xmlns:r="http://schemas.openxmlformats.org/officeDocument/2006/relationships" r:id="rId21"/>
            <a:extLst>
              <a:ext uri="{FF2B5EF4-FFF2-40B4-BE49-F238E27FC236}">
                <a16:creationId xmlns:a16="http://schemas.microsoft.com/office/drawing/2014/main" id="{BE67CFC0-E4A6-D598-66A5-6611BFEDDF1D}"/>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37" name="TextBox 36">
            <a:hlinkClick xmlns:r="http://schemas.openxmlformats.org/officeDocument/2006/relationships" r:id="rId22"/>
            <a:extLst>
              <a:ext uri="{FF2B5EF4-FFF2-40B4-BE49-F238E27FC236}">
                <a16:creationId xmlns:a16="http://schemas.microsoft.com/office/drawing/2014/main" id="{FF2BF603-735F-752D-D581-49E5E77EBF12}"/>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38" name="TextBox 37">
            <a:hlinkClick xmlns:r="http://schemas.openxmlformats.org/officeDocument/2006/relationships" r:id="rId23"/>
            <a:extLst>
              <a:ext uri="{FF2B5EF4-FFF2-40B4-BE49-F238E27FC236}">
                <a16:creationId xmlns:a16="http://schemas.microsoft.com/office/drawing/2014/main" id="{0CF19F43-9732-684E-89D2-972642EBD5DC}"/>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employment</a:t>
            </a:r>
          </a:p>
        </xdr:txBody>
      </xdr:sp>
      <xdr:sp macro="" textlink="">
        <xdr:nvSpPr>
          <xdr:cNvPr id="39" name="TextBox 38">
            <a:hlinkClick xmlns:r="http://schemas.openxmlformats.org/officeDocument/2006/relationships" r:id="rId24"/>
            <a:extLst>
              <a:ext uri="{FF2B5EF4-FFF2-40B4-BE49-F238E27FC236}">
                <a16:creationId xmlns:a16="http://schemas.microsoft.com/office/drawing/2014/main" id="{CF98A0B8-4C1A-8A19-3782-9231A09B5000}"/>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procurement</a:t>
            </a:r>
          </a:p>
        </xdr:txBody>
      </xdr:sp>
      <xdr:sp macro="" textlink="">
        <xdr:nvSpPr>
          <xdr:cNvPr id="40" name="TextBox 39">
            <a:hlinkClick xmlns:r="http://schemas.openxmlformats.org/officeDocument/2006/relationships" r:id="rId25"/>
            <a:extLst>
              <a:ext uri="{FF2B5EF4-FFF2-40B4-BE49-F238E27FC236}">
                <a16:creationId xmlns:a16="http://schemas.microsoft.com/office/drawing/2014/main" id="{C5D868FF-9979-1A20-E058-247AF6223FFB}"/>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Supply chain</a:t>
            </a:r>
          </a:p>
        </xdr:txBody>
      </xdr:sp>
      <xdr:sp macro="" textlink="">
        <xdr:nvSpPr>
          <xdr:cNvPr id="41" name="TextBox 40">
            <a:hlinkClick xmlns:r="http://schemas.openxmlformats.org/officeDocument/2006/relationships" r:id="rId26"/>
            <a:extLst>
              <a:ext uri="{FF2B5EF4-FFF2-40B4-BE49-F238E27FC236}">
                <a16:creationId xmlns:a16="http://schemas.microsoft.com/office/drawing/2014/main" id="{3400CF20-6E65-E889-CA9D-9B6F88B0E738}"/>
              </a:ext>
            </a:extLst>
          </xdr:cNvPr>
          <xdr:cNvSpPr txBox="1"/>
        </xdr:nvSpPr>
        <xdr:spPr>
          <a:xfrm>
            <a:off x="12897185" y="7046980"/>
            <a:ext cx="1026000" cy="343212"/>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Socioeconomic development</a:t>
            </a:r>
          </a:p>
        </xdr:txBody>
      </xdr:sp>
      <xdr:sp macro="" textlink="">
        <xdr:nvSpPr>
          <xdr:cNvPr id="42" name="TextBox 41">
            <a:hlinkClick xmlns:r="http://schemas.openxmlformats.org/officeDocument/2006/relationships" r:id="rId27"/>
            <a:extLst>
              <a:ext uri="{FF2B5EF4-FFF2-40B4-BE49-F238E27FC236}">
                <a16:creationId xmlns:a16="http://schemas.microsoft.com/office/drawing/2014/main" id="{C68DD456-A671-9CA6-A03D-295FF26C998E}"/>
              </a:ext>
            </a:extLst>
          </xdr:cNvPr>
          <xdr:cNvSpPr txBox="1"/>
        </xdr:nvSpPr>
        <xdr:spPr>
          <a:xfrm>
            <a:off x="12897185" y="7445572"/>
            <a:ext cx="1026000" cy="5771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43" name="TextBox 77">
            <a:hlinkClick xmlns:r="http://schemas.openxmlformats.org/officeDocument/2006/relationships" r:id="rId28"/>
            <a:extLst>
              <a:ext uri="{FF2B5EF4-FFF2-40B4-BE49-F238E27FC236}">
                <a16:creationId xmlns:a16="http://schemas.microsoft.com/office/drawing/2014/main" id="{346027DA-A19E-35B9-22C5-954770B264FD}"/>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44" name="TextBox 43">
            <a:hlinkClick xmlns:r="http://schemas.openxmlformats.org/officeDocument/2006/relationships" r:id="rId29"/>
            <a:extLst>
              <a:ext uri="{FF2B5EF4-FFF2-40B4-BE49-F238E27FC236}">
                <a16:creationId xmlns:a16="http://schemas.microsoft.com/office/drawing/2014/main" id="{52E52DA0-3AA6-8B10-05BB-CF1AFA735471}"/>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8.xml><?xml version="1.0" encoding="utf-8"?>
<xdr:wsDr xmlns:xdr="http://schemas.openxmlformats.org/drawingml/2006/spreadsheetDrawing" xmlns:a="http://schemas.openxmlformats.org/drawingml/2006/main">
  <xdr:twoCellAnchor>
    <xdr:from>
      <xdr:col>4</xdr:col>
      <xdr:colOff>0</xdr:colOff>
      <xdr:row>35</xdr:row>
      <xdr:rowOff>0</xdr:rowOff>
    </xdr:from>
    <xdr:to>
      <xdr:col>6</xdr:col>
      <xdr:colOff>0</xdr:colOff>
      <xdr:row>36</xdr:row>
      <xdr:rowOff>34611</xdr:rowOff>
    </xdr:to>
    <xdr:sp macro="" textlink="">
      <xdr:nvSpPr>
        <xdr:cNvPr id="3" name="Rectangle: Rounded Corners 32">
          <a:extLst>
            <a:ext uri="{FF2B5EF4-FFF2-40B4-BE49-F238E27FC236}">
              <a16:creationId xmlns:a16="http://schemas.microsoft.com/office/drawing/2014/main" id="{54600F30-C8EC-42EB-9D5D-13B4128BC661}"/>
            </a:ext>
          </a:extLst>
        </xdr:cNvPr>
        <xdr:cNvSpPr/>
      </xdr:nvSpPr>
      <xdr:spPr>
        <a:xfrm>
          <a:off x="5800725" y="9429750"/>
          <a:ext cx="2019300" cy="310836"/>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xdr:col>
      <xdr:colOff>0</xdr:colOff>
      <xdr:row>1</xdr:row>
      <xdr:rowOff>0</xdr:rowOff>
    </xdr:from>
    <xdr:to>
      <xdr:col>4</xdr:col>
      <xdr:colOff>181414</xdr:colOff>
      <xdr:row>3</xdr:row>
      <xdr:rowOff>16510</xdr:rowOff>
    </xdr:to>
    <xdr:grpSp>
      <xdr:nvGrpSpPr>
        <xdr:cNvPr id="2" name="Group 1">
          <a:extLst>
            <a:ext uri="{FF2B5EF4-FFF2-40B4-BE49-F238E27FC236}">
              <a16:creationId xmlns:a16="http://schemas.microsoft.com/office/drawing/2014/main" id="{9FCE0ECD-368A-4514-84D4-D663BCFE8534}"/>
            </a:ext>
          </a:extLst>
        </xdr:cNvPr>
        <xdr:cNvGrpSpPr/>
      </xdr:nvGrpSpPr>
      <xdr:grpSpPr>
        <a:xfrm>
          <a:off x="857250" y="161925"/>
          <a:ext cx="4934389" cy="340360"/>
          <a:chOff x="889000" y="174625"/>
          <a:chExt cx="5086789" cy="349885"/>
        </a:xfrm>
      </xdr:grpSpPr>
      <xdr:grpSp>
        <xdr:nvGrpSpPr>
          <xdr:cNvPr id="4" name="Group 3">
            <a:hlinkClick xmlns:r="http://schemas.openxmlformats.org/officeDocument/2006/relationships" r:id="rId1"/>
            <a:extLst>
              <a:ext uri="{FF2B5EF4-FFF2-40B4-BE49-F238E27FC236}">
                <a16:creationId xmlns:a16="http://schemas.microsoft.com/office/drawing/2014/main" id="{EFCD3C87-2ABD-7199-0BF6-406038711F65}"/>
              </a:ext>
            </a:extLst>
          </xdr:cNvPr>
          <xdr:cNvGrpSpPr/>
        </xdr:nvGrpSpPr>
        <xdr:grpSpPr>
          <a:xfrm>
            <a:off x="943357" y="184941"/>
            <a:ext cx="286436" cy="279068"/>
            <a:chOff x="795232" y="4916382"/>
            <a:chExt cx="433668" cy="440266"/>
          </a:xfrm>
        </xdr:grpSpPr>
        <xdr:pic>
          <xdr:nvPicPr>
            <xdr:cNvPr id="11" name="Graphic 10" descr="Home outline">
              <a:extLst>
                <a:ext uri="{FF2B5EF4-FFF2-40B4-BE49-F238E27FC236}">
                  <a16:creationId xmlns:a16="http://schemas.microsoft.com/office/drawing/2014/main" id="{8B3FE791-76C9-5FBE-8753-84BB94B47184}"/>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2" name="Oval 11">
              <a:extLst>
                <a:ext uri="{FF2B5EF4-FFF2-40B4-BE49-F238E27FC236}">
                  <a16:creationId xmlns:a16="http://schemas.microsoft.com/office/drawing/2014/main" id="{34CE6E98-6075-5039-E156-9CAE8785D75F}"/>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5" name="Flowchart: Terminator 4">
            <a:hlinkClick xmlns:r="http://schemas.openxmlformats.org/officeDocument/2006/relationships" r:id="rId4"/>
            <a:extLst>
              <a:ext uri="{FF2B5EF4-FFF2-40B4-BE49-F238E27FC236}">
                <a16:creationId xmlns:a16="http://schemas.microsoft.com/office/drawing/2014/main" id="{C51424CD-179C-93D5-A83D-912C6AB6421E}"/>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 name="Flowchart: Terminator 5">
            <a:hlinkClick xmlns:r="http://schemas.openxmlformats.org/officeDocument/2006/relationships" r:id="rId5"/>
            <a:extLst>
              <a:ext uri="{FF2B5EF4-FFF2-40B4-BE49-F238E27FC236}">
                <a16:creationId xmlns:a16="http://schemas.microsoft.com/office/drawing/2014/main" id="{2F338892-A4D1-570A-7EE8-0FA868EEF58D}"/>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7" name="Flowchart: Terminator 6">
            <a:hlinkClick xmlns:r="http://schemas.openxmlformats.org/officeDocument/2006/relationships" r:id="rId6"/>
            <a:extLst>
              <a:ext uri="{FF2B5EF4-FFF2-40B4-BE49-F238E27FC236}">
                <a16:creationId xmlns:a16="http://schemas.microsoft.com/office/drawing/2014/main" id="{55D11FF2-16A2-F00E-B16D-3458F2EC0C39}"/>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8" name="Flowchart: Terminator 7">
            <a:hlinkClick xmlns:r="http://schemas.openxmlformats.org/officeDocument/2006/relationships" r:id="rId7"/>
            <a:extLst>
              <a:ext uri="{FF2B5EF4-FFF2-40B4-BE49-F238E27FC236}">
                <a16:creationId xmlns:a16="http://schemas.microsoft.com/office/drawing/2014/main" id="{E1EE6928-3FF6-5763-229B-FF91A0D448F7}"/>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9" name="Flowchart: Terminator 8">
            <a:hlinkClick xmlns:r="http://schemas.openxmlformats.org/officeDocument/2006/relationships" r:id="rId8"/>
            <a:extLst>
              <a:ext uri="{FF2B5EF4-FFF2-40B4-BE49-F238E27FC236}">
                <a16:creationId xmlns:a16="http://schemas.microsoft.com/office/drawing/2014/main" id="{5F01E9F3-A9DB-B3CC-FC71-E38EA320C8DC}"/>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0" name="Rectangle: Rounded Corners 9">
            <a:extLst>
              <a:ext uri="{FF2B5EF4-FFF2-40B4-BE49-F238E27FC236}">
                <a16:creationId xmlns:a16="http://schemas.microsoft.com/office/drawing/2014/main" id="{AC9955E9-56ED-A566-C21C-EFDF0E7C9BEE}"/>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288955</xdr:colOff>
      <xdr:row>30</xdr:row>
      <xdr:rowOff>174913</xdr:rowOff>
    </xdr:to>
    <xdr:grpSp>
      <xdr:nvGrpSpPr>
        <xdr:cNvPr id="13" name="Group 12">
          <a:extLst>
            <a:ext uri="{FF2B5EF4-FFF2-40B4-BE49-F238E27FC236}">
              <a16:creationId xmlns:a16="http://schemas.microsoft.com/office/drawing/2014/main" id="{AFAB0AC1-1CB9-46D5-A0D8-B784B50DE62B}"/>
            </a:ext>
          </a:extLst>
        </xdr:cNvPr>
        <xdr:cNvGrpSpPr/>
      </xdr:nvGrpSpPr>
      <xdr:grpSpPr>
        <a:xfrm>
          <a:off x="857250" y="647700"/>
          <a:ext cx="1146205" cy="7356763"/>
          <a:chOff x="12800976" y="1543050"/>
          <a:chExt cx="1194493" cy="7410449"/>
        </a:xfrm>
      </xdr:grpSpPr>
      <xdr:sp macro="" textlink="">
        <xdr:nvSpPr>
          <xdr:cNvPr id="14" name="TextBox 13">
            <a:hlinkClick xmlns:r="http://schemas.openxmlformats.org/officeDocument/2006/relationships" r:id="rId9"/>
            <a:extLst>
              <a:ext uri="{FF2B5EF4-FFF2-40B4-BE49-F238E27FC236}">
                <a16:creationId xmlns:a16="http://schemas.microsoft.com/office/drawing/2014/main" id="{2D694458-B18C-9BAC-2CEC-6BB68DBCF151}"/>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15" name="TextBox 14">
            <a:hlinkClick xmlns:r="http://schemas.openxmlformats.org/officeDocument/2006/relationships" r:id="rId10"/>
            <a:extLst>
              <a:ext uri="{FF2B5EF4-FFF2-40B4-BE49-F238E27FC236}">
                <a16:creationId xmlns:a16="http://schemas.microsoft.com/office/drawing/2014/main" id="{D7347A25-CC25-4C6E-7DEA-60861C4292C8}"/>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16" name="Rectangle: Rounded Corners 15">
            <a:extLst>
              <a:ext uri="{FF2B5EF4-FFF2-40B4-BE49-F238E27FC236}">
                <a16:creationId xmlns:a16="http://schemas.microsoft.com/office/drawing/2014/main" id="{06074DA1-6BBE-3564-B48C-87D71083006E}"/>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7" name="TextBox 57">
            <a:extLst>
              <a:ext uri="{FF2B5EF4-FFF2-40B4-BE49-F238E27FC236}">
                <a16:creationId xmlns:a16="http://schemas.microsoft.com/office/drawing/2014/main" id="{20DA767A-566A-A1EF-6DF6-B93484CE7A02}"/>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8" name="TextBox 17">
            <a:extLst>
              <a:ext uri="{FF2B5EF4-FFF2-40B4-BE49-F238E27FC236}">
                <a16:creationId xmlns:a16="http://schemas.microsoft.com/office/drawing/2014/main" id="{5307ED60-ECB9-D0D6-002D-07365F96C983}"/>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9" name="TextBox 18">
            <a:hlinkClick xmlns:r="http://schemas.openxmlformats.org/officeDocument/2006/relationships" r:id="rId11"/>
            <a:extLst>
              <a:ext uri="{FF2B5EF4-FFF2-40B4-BE49-F238E27FC236}">
                <a16:creationId xmlns:a16="http://schemas.microsoft.com/office/drawing/2014/main" id="{D34D7231-B892-CC35-D7F4-CDB174AF56E6}"/>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20" name="TextBox 19">
            <a:hlinkClick xmlns:r="http://schemas.openxmlformats.org/officeDocument/2006/relationships" r:id="rId12"/>
            <a:extLst>
              <a:ext uri="{FF2B5EF4-FFF2-40B4-BE49-F238E27FC236}">
                <a16:creationId xmlns:a16="http://schemas.microsoft.com/office/drawing/2014/main" id="{0909A473-2A04-EDC6-18FA-8988C1503AF2}"/>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21" name="TextBox 20">
            <a:hlinkClick xmlns:r="http://schemas.openxmlformats.org/officeDocument/2006/relationships" r:id="rId13"/>
            <a:extLst>
              <a:ext uri="{FF2B5EF4-FFF2-40B4-BE49-F238E27FC236}">
                <a16:creationId xmlns:a16="http://schemas.microsoft.com/office/drawing/2014/main" id="{2900DBF0-AEAF-49D5-76CF-864E0136BFB0}"/>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22" name="TextBox 21">
            <a:hlinkClick xmlns:r="http://schemas.openxmlformats.org/officeDocument/2006/relationships" r:id="rId14"/>
            <a:extLst>
              <a:ext uri="{FF2B5EF4-FFF2-40B4-BE49-F238E27FC236}">
                <a16:creationId xmlns:a16="http://schemas.microsoft.com/office/drawing/2014/main" id="{621BA3E1-7070-43EB-4707-E59067AD1016}"/>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23" name="TextBox 22">
            <a:hlinkClick xmlns:r="http://schemas.openxmlformats.org/officeDocument/2006/relationships" r:id="rId15"/>
            <a:extLst>
              <a:ext uri="{FF2B5EF4-FFF2-40B4-BE49-F238E27FC236}">
                <a16:creationId xmlns:a16="http://schemas.microsoft.com/office/drawing/2014/main" id="{9F11AAB5-D346-63E9-8DA1-08FB8D06FF58}"/>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24" name="TextBox 23">
            <a:hlinkClick xmlns:r="http://schemas.openxmlformats.org/officeDocument/2006/relationships" r:id="rId16"/>
            <a:extLst>
              <a:ext uri="{FF2B5EF4-FFF2-40B4-BE49-F238E27FC236}">
                <a16:creationId xmlns:a16="http://schemas.microsoft.com/office/drawing/2014/main" id="{7240E030-57E6-0EAE-2311-D5E2DA09C15C}"/>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25" name="TextBox 24">
            <a:hlinkClick xmlns:r="http://schemas.openxmlformats.org/officeDocument/2006/relationships" r:id="rId17"/>
            <a:extLst>
              <a:ext uri="{FF2B5EF4-FFF2-40B4-BE49-F238E27FC236}">
                <a16:creationId xmlns:a16="http://schemas.microsoft.com/office/drawing/2014/main" id="{B1F8C358-8729-6337-73CC-A8B09F419C52}"/>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26" name="TextBox 25">
            <a:hlinkClick xmlns:r="http://schemas.openxmlformats.org/officeDocument/2006/relationships" r:id="rId18"/>
            <a:extLst>
              <a:ext uri="{FF2B5EF4-FFF2-40B4-BE49-F238E27FC236}">
                <a16:creationId xmlns:a16="http://schemas.microsoft.com/office/drawing/2014/main" id="{53864BB7-24C9-E180-AE72-0A0E41F4E302}"/>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value creation</a:t>
            </a:r>
          </a:p>
        </xdr:txBody>
      </xdr:sp>
      <xdr:sp macro="" textlink="">
        <xdr:nvSpPr>
          <xdr:cNvPr id="27" name="TextBox 26">
            <a:hlinkClick xmlns:r="http://schemas.openxmlformats.org/officeDocument/2006/relationships" r:id="rId19"/>
            <a:extLst>
              <a:ext uri="{FF2B5EF4-FFF2-40B4-BE49-F238E27FC236}">
                <a16:creationId xmlns:a16="http://schemas.microsoft.com/office/drawing/2014/main" id="{7F05ECD4-3C44-63A5-1451-0C64DE89AB7C}"/>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28" name="TextBox 27">
            <a:hlinkClick xmlns:r="http://schemas.openxmlformats.org/officeDocument/2006/relationships" r:id="rId20"/>
            <a:extLst>
              <a:ext uri="{FF2B5EF4-FFF2-40B4-BE49-F238E27FC236}">
                <a16:creationId xmlns:a16="http://schemas.microsoft.com/office/drawing/2014/main" id="{7A429AD3-8281-863E-50F9-471E266A5F96}"/>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29" name="TextBox 28">
            <a:hlinkClick xmlns:r="http://schemas.openxmlformats.org/officeDocument/2006/relationships" r:id="rId21"/>
            <a:extLst>
              <a:ext uri="{FF2B5EF4-FFF2-40B4-BE49-F238E27FC236}">
                <a16:creationId xmlns:a16="http://schemas.microsoft.com/office/drawing/2014/main" id="{9D26EDA4-96EF-195B-FF56-520EE14998B8}"/>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employment</a:t>
            </a:r>
          </a:p>
        </xdr:txBody>
      </xdr:sp>
      <xdr:sp macro="" textlink="">
        <xdr:nvSpPr>
          <xdr:cNvPr id="30" name="TextBox 29">
            <a:hlinkClick xmlns:r="http://schemas.openxmlformats.org/officeDocument/2006/relationships" r:id="rId22"/>
            <a:extLst>
              <a:ext uri="{FF2B5EF4-FFF2-40B4-BE49-F238E27FC236}">
                <a16:creationId xmlns:a16="http://schemas.microsoft.com/office/drawing/2014/main" id="{3A3CDF1A-0307-4CA1-0C01-D82B100AAED6}"/>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procurement</a:t>
            </a:r>
          </a:p>
        </xdr:txBody>
      </xdr:sp>
      <xdr:sp macro="" textlink="">
        <xdr:nvSpPr>
          <xdr:cNvPr id="31" name="TextBox 30">
            <a:hlinkClick xmlns:r="http://schemas.openxmlformats.org/officeDocument/2006/relationships" r:id="rId23"/>
            <a:extLst>
              <a:ext uri="{FF2B5EF4-FFF2-40B4-BE49-F238E27FC236}">
                <a16:creationId xmlns:a16="http://schemas.microsoft.com/office/drawing/2014/main" id="{8A1AC231-3F7B-D641-8BDF-594C86D5CBFB}"/>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Supply chain</a:t>
            </a:r>
          </a:p>
        </xdr:txBody>
      </xdr:sp>
      <xdr:sp macro="" textlink="">
        <xdr:nvSpPr>
          <xdr:cNvPr id="32" name="TextBox 31">
            <a:hlinkClick xmlns:r="http://schemas.openxmlformats.org/officeDocument/2006/relationships" r:id="rId24"/>
            <a:extLst>
              <a:ext uri="{FF2B5EF4-FFF2-40B4-BE49-F238E27FC236}">
                <a16:creationId xmlns:a16="http://schemas.microsoft.com/office/drawing/2014/main" id="{BDBA717E-C844-CC5F-B14C-25B5514621C3}"/>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Socioeconomic development</a:t>
            </a:r>
          </a:p>
        </xdr:txBody>
      </xdr:sp>
      <xdr:sp macro="" textlink="">
        <xdr:nvSpPr>
          <xdr:cNvPr id="33" name="TextBox 32">
            <a:hlinkClick xmlns:r="http://schemas.openxmlformats.org/officeDocument/2006/relationships" r:id="rId25"/>
            <a:extLst>
              <a:ext uri="{FF2B5EF4-FFF2-40B4-BE49-F238E27FC236}">
                <a16:creationId xmlns:a16="http://schemas.microsoft.com/office/drawing/2014/main" id="{D700B524-3991-2C26-955F-81A2D9F29E55}"/>
              </a:ext>
            </a:extLst>
          </xdr:cNvPr>
          <xdr:cNvSpPr txBox="1"/>
        </xdr:nvSpPr>
        <xdr:spPr>
          <a:xfrm>
            <a:off x="12897185" y="7445571"/>
            <a:ext cx="1026000" cy="592961"/>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Community grievances/social incidents/illegal mining</a:t>
            </a:r>
          </a:p>
        </xdr:txBody>
      </xdr:sp>
      <xdr:sp macro="" textlink="">
        <xdr:nvSpPr>
          <xdr:cNvPr id="34" name="TextBox 77">
            <a:hlinkClick xmlns:r="http://schemas.openxmlformats.org/officeDocument/2006/relationships" r:id="rId26"/>
            <a:extLst>
              <a:ext uri="{FF2B5EF4-FFF2-40B4-BE49-F238E27FC236}">
                <a16:creationId xmlns:a16="http://schemas.microsoft.com/office/drawing/2014/main" id="{C0781D64-512F-61D7-2434-2808AACF1573}"/>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35" name="TextBox 34">
            <a:hlinkClick xmlns:r="http://schemas.openxmlformats.org/officeDocument/2006/relationships" r:id="rId27"/>
            <a:extLst>
              <a:ext uri="{FF2B5EF4-FFF2-40B4-BE49-F238E27FC236}">
                <a16:creationId xmlns:a16="http://schemas.microsoft.com/office/drawing/2014/main" id="{E9257F23-E6B7-3293-C6D4-8E5116B683C4}"/>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800">
                <a:solidFill>
                  <a:schemeClr val="dk1"/>
                </a:solidFill>
                <a:effectLst/>
                <a:latin typeface="+mn-lt"/>
                <a:ea typeface="+mn-ea"/>
                <a:cs typeface="+mn-cs"/>
              </a:rPr>
              <a:t>Stakeholder engagement</a:t>
            </a:r>
          </a:p>
        </xdr:txBody>
      </xdr:sp>
    </xdr:grpSp>
    <xdr:clientData/>
  </xdr:twoCellAnchor>
</xdr:wsDr>
</file>

<file path=xl/drawings/drawing39.xml><?xml version="1.0" encoding="utf-8"?>
<xdr:wsDr xmlns:xdr="http://schemas.openxmlformats.org/drawingml/2006/spreadsheetDrawing" xmlns:a="http://schemas.openxmlformats.org/drawingml/2006/main">
  <xdr:twoCellAnchor>
    <xdr:from>
      <xdr:col>2</xdr:col>
      <xdr:colOff>858202</xdr:colOff>
      <xdr:row>7</xdr:row>
      <xdr:rowOff>20001</xdr:rowOff>
    </xdr:from>
    <xdr:to>
      <xdr:col>5</xdr:col>
      <xdr:colOff>0</xdr:colOff>
      <xdr:row>19</xdr:row>
      <xdr:rowOff>13334</xdr:rowOff>
    </xdr:to>
    <xdr:graphicFrame macro="">
      <xdr:nvGraphicFramePr>
        <xdr:cNvPr id="2" name="Chart 1">
          <a:extLst>
            <a:ext uri="{FF2B5EF4-FFF2-40B4-BE49-F238E27FC236}">
              <a16:creationId xmlns:a16="http://schemas.microsoft.com/office/drawing/2014/main" id="{A248C856-1815-4853-B93A-0406DFBB26D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1</xdr:row>
      <xdr:rowOff>0</xdr:rowOff>
    </xdr:from>
    <xdr:to>
      <xdr:col>4</xdr:col>
      <xdr:colOff>457639</xdr:colOff>
      <xdr:row>3</xdr:row>
      <xdr:rowOff>16510</xdr:rowOff>
    </xdr:to>
    <xdr:grpSp>
      <xdr:nvGrpSpPr>
        <xdr:cNvPr id="3" name="Group 2">
          <a:extLst>
            <a:ext uri="{FF2B5EF4-FFF2-40B4-BE49-F238E27FC236}">
              <a16:creationId xmlns:a16="http://schemas.microsoft.com/office/drawing/2014/main" id="{05C8C3EC-75A9-4C3C-A712-E78967229F19}"/>
            </a:ext>
          </a:extLst>
        </xdr:cNvPr>
        <xdr:cNvGrpSpPr/>
      </xdr:nvGrpSpPr>
      <xdr:grpSpPr>
        <a:xfrm>
          <a:off x="857250" y="161925"/>
          <a:ext cx="4943914" cy="340360"/>
          <a:chOff x="889000" y="174625"/>
          <a:chExt cx="5086789" cy="349885"/>
        </a:xfrm>
      </xdr:grpSpPr>
      <xdr:grpSp>
        <xdr:nvGrpSpPr>
          <xdr:cNvPr id="4" name="Group 3">
            <a:hlinkClick xmlns:r="http://schemas.openxmlformats.org/officeDocument/2006/relationships" r:id="rId2"/>
            <a:extLst>
              <a:ext uri="{FF2B5EF4-FFF2-40B4-BE49-F238E27FC236}">
                <a16:creationId xmlns:a16="http://schemas.microsoft.com/office/drawing/2014/main" id="{15A5265C-61DD-B492-1133-A6DB8E464B66}"/>
              </a:ext>
            </a:extLst>
          </xdr:cNvPr>
          <xdr:cNvGrpSpPr/>
        </xdr:nvGrpSpPr>
        <xdr:grpSpPr>
          <a:xfrm>
            <a:off x="943357" y="184941"/>
            <a:ext cx="286436" cy="279068"/>
            <a:chOff x="795232" y="4916382"/>
            <a:chExt cx="433668" cy="440266"/>
          </a:xfrm>
        </xdr:grpSpPr>
        <xdr:pic>
          <xdr:nvPicPr>
            <xdr:cNvPr id="11" name="Graphic 10" descr="Home outline">
              <a:extLst>
                <a:ext uri="{FF2B5EF4-FFF2-40B4-BE49-F238E27FC236}">
                  <a16:creationId xmlns:a16="http://schemas.microsoft.com/office/drawing/2014/main" id="{8FB0FD9D-18A1-A9C1-FC3A-75BDC7EB931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07042" y="4916382"/>
              <a:ext cx="418302" cy="401762"/>
            </a:xfrm>
            <a:prstGeom prst="rect">
              <a:avLst/>
            </a:prstGeom>
          </xdr:spPr>
        </xdr:pic>
        <xdr:sp macro="" textlink="">
          <xdr:nvSpPr>
            <xdr:cNvPr id="12" name="Oval 11">
              <a:extLst>
                <a:ext uri="{FF2B5EF4-FFF2-40B4-BE49-F238E27FC236}">
                  <a16:creationId xmlns:a16="http://schemas.microsoft.com/office/drawing/2014/main" id="{FA44B834-BD9D-20B0-7A2E-A36BD97340CF}"/>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5" name="Flowchart: Terminator 4">
            <a:hlinkClick xmlns:r="http://schemas.openxmlformats.org/officeDocument/2006/relationships" r:id="rId5"/>
            <a:extLst>
              <a:ext uri="{FF2B5EF4-FFF2-40B4-BE49-F238E27FC236}">
                <a16:creationId xmlns:a16="http://schemas.microsoft.com/office/drawing/2014/main" id="{81854428-48E3-4C26-4B66-D6B58D589883}"/>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6" name="Flowchart: Terminator 5">
            <a:hlinkClick xmlns:r="http://schemas.openxmlformats.org/officeDocument/2006/relationships" r:id="rId6"/>
            <a:extLst>
              <a:ext uri="{FF2B5EF4-FFF2-40B4-BE49-F238E27FC236}">
                <a16:creationId xmlns:a16="http://schemas.microsoft.com/office/drawing/2014/main" id="{13511DA4-2C88-A70C-639B-44F422CF15C6}"/>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88280A17-BD8F-FC99-AA00-2141399CE406}"/>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8" name="Flowchart: Terminator 7">
            <a:hlinkClick xmlns:r="http://schemas.openxmlformats.org/officeDocument/2006/relationships" r:id="rId8"/>
            <a:extLst>
              <a:ext uri="{FF2B5EF4-FFF2-40B4-BE49-F238E27FC236}">
                <a16:creationId xmlns:a16="http://schemas.microsoft.com/office/drawing/2014/main" id="{96DD87A7-FDE4-425B-BA83-F441BB76735E}"/>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9" name="Flowchart: Terminator 8">
            <a:hlinkClick xmlns:r="http://schemas.openxmlformats.org/officeDocument/2006/relationships" r:id="rId9"/>
            <a:extLst>
              <a:ext uri="{FF2B5EF4-FFF2-40B4-BE49-F238E27FC236}">
                <a16:creationId xmlns:a16="http://schemas.microsoft.com/office/drawing/2014/main" id="{60DF65E1-05E4-F003-289B-E4D661EAF971}"/>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0" name="Rectangle: Rounded Corners 9">
            <a:extLst>
              <a:ext uri="{FF2B5EF4-FFF2-40B4-BE49-F238E27FC236}">
                <a16:creationId xmlns:a16="http://schemas.microsoft.com/office/drawing/2014/main" id="{80F64B66-A7DB-D0BE-61AA-B0E26737900A}"/>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288955</xdr:colOff>
      <xdr:row>34</xdr:row>
      <xdr:rowOff>251113</xdr:rowOff>
    </xdr:to>
    <xdr:grpSp>
      <xdr:nvGrpSpPr>
        <xdr:cNvPr id="13" name="Group 12">
          <a:extLst>
            <a:ext uri="{FF2B5EF4-FFF2-40B4-BE49-F238E27FC236}">
              <a16:creationId xmlns:a16="http://schemas.microsoft.com/office/drawing/2014/main" id="{C9818B74-15DF-4A51-8BD2-788803CF7C9C}"/>
            </a:ext>
          </a:extLst>
        </xdr:cNvPr>
        <xdr:cNvGrpSpPr/>
      </xdr:nvGrpSpPr>
      <xdr:grpSpPr>
        <a:xfrm>
          <a:off x="857250" y="647700"/>
          <a:ext cx="1146205" cy="7128163"/>
          <a:chOff x="12800976" y="1543050"/>
          <a:chExt cx="1194493" cy="7410449"/>
        </a:xfrm>
      </xdr:grpSpPr>
      <xdr:sp macro="" textlink="">
        <xdr:nvSpPr>
          <xdr:cNvPr id="14" name="TextBox 13">
            <a:hlinkClick xmlns:r="http://schemas.openxmlformats.org/officeDocument/2006/relationships" r:id="rId10"/>
            <a:extLst>
              <a:ext uri="{FF2B5EF4-FFF2-40B4-BE49-F238E27FC236}">
                <a16:creationId xmlns:a16="http://schemas.microsoft.com/office/drawing/2014/main" id="{AE9BB2CD-05F9-AB2C-C469-91F5A5EF186B}"/>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15" name="TextBox 14">
            <a:hlinkClick xmlns:r="http://schemas.openxmlformats.org/officeDocument/2006/relationships" r:id="rId11"/>
            <a:extLst>
              <a:ext uri="{FF2B5EF4-FFF2-40B4-BE49-F238E27FC236}">
                <a16:creationId xmlns:a16="http://schemas.microsoft.com/office/drawing/2014/main" id="{89D87D08-5412-E8F8-ECBF-A9FF310CF263}"/>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16" name="Rectangle: Rounded Corners 15">
            <a:extLst>
              <a:ext uri="{FF2B5EF4-FFF2-40B4-BE49-F238E27FC236}">
                <a16:creationId xmlns:a16="http://schemas.microsoft.com/office/drawing/2014/main" id="{2FFBC6FB-7F50-7CB8-B853-32FB8E011523}"/>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7" name="TextBox 57">
            <a:extLst>
              <a:ext uri="{FF2B5EF4-FFF2-40B4-BE49-F238E27FC236}">
                <a16:creationId xmlns:a16="http://schemas.microsoft.com/office/drawing/2014/main" id="{CA8DF32F-D2CA-89A2-4ED6-31243936F109}"/>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8" name="TextBox 17">
            <a:extLst>
              <a:ext uri="{FF2B5EF4-FFF2-40B4-BE49-F238E27FC236}">
                <a16:creationId xmlns:a16="http://schemas.microsoft.com/office/drawing/2014/main" id="{450E1F2D-95BE-CD59-161F-B04FF0D82395}"/>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9" name="TextBox 18">
            <a:hlinkClick xmlns:r="http://schemas.openxmlformats.org/officeDocument/2006/relationships" r:id="rId12"/>
            <a:extLst>
              <a:ext uri="{FF2B5EF4-FFF2-40B4-BE49-F238E27FC236}">
                <a16:creationId xmlns:a16="http://schemas.microsoft.com/office/drawing/2014/main" id="{E3739F15-52E2-9247-AFE4-85A29CCF6510}"/>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20" name="TextBox 19">
            <a:hlinkClick xmlns:r="http://schemas.openxmlformats.org/officeDocument/2006/relationships" r:id="rId13"/>
            <a:extLst>
              <a:ext uri="{FF2B5EF4-FFF2-40B4-BE49-F238E27FC236}">
                <a16:creationId xmlns:a16="http://schemas.microsoft.com/office/drawing/2014/main" id="{445604F3-B632-A3EA-ADFE-E6CFEEBCC739}"/>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21" name="TextBox 20">
            <a:hlinkClick xmlns:r="http://schemas.openxmlformats.org/officeDocument/2006/relationships" r:id="rId14"/>
            <a:extLst>
              <a:ext uri="{FF2B5EF4-FFF2-40B4-BE49-F238E27FC236}">
                <a16:creationId xmlns:a16="http://schemas.microsoft.com/office/drawing/2014/main" id="{7DCCFE7B-7B35-AAB8-3AE8-AD3D52803282}"/>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22" name="TextBox 21">
            <a:hlinkClick xmlns:r="http://schemas.openxmlformats.org/officeDocument/2006/relationships" r:id="rId15"/>
            <a:extLst>
              <a:ext uri="{FF2B5EF4-FFF2-40B4-BE49-F238E27FC236}">
                <a16:creationId xmlns:a16="http://schemas.microsoft.com/office/drawing/2014/main" id="{186807F3-7343-21C6-623F-00A3C35252CA}"/>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23" name="TextBox 22">
            <a:hlinkClick xmlns:r="http://schemas.openxmlformats.org/officeDocument/2006/relationships" r:id="rId16"/>
            <a:extLst>
              <a:ext uri="{FF2B5EF4-FFF2-40B4-BE49-F238E27FC236}">
                <a16:creationId xmlns:a16="http://schemas.microsoft.com/office/drawing/2014/main" id="{980C53BA-2F3A-A201-AAA8-4063A7803782}"/>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24" name="TextBox 23">
            <a:hlinkClick xmlns:r="http://schemas.openxmlformats.org/officeDocument/2006/relationships" r:id="rId17"/>
            <a:extLst>
              <a:ext uri="{FF2B5EF4-FFF2-40B4-BE49-F238E27FC236}">
                <a16:creationId xmlns:a16="http://schemas.microsoft.com/office/drawing/2014/main" id="{ADCEA7B7-EFC6-6DB8-95CF-FD3E90A30BA2}"/>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25" name="TextBox 24">
            <a:hlinkClick xmlns:r="http://schemas.openxmlformats.org/officeDocument/2006/relationships" r:id="rId18"/>
            <a:extLst>
              <a:ext uri="{FF2B5EF4-FFF2-40B4-BE49-F238E27FC236}">
                <a16:creationId xmlns:a16="http://schemas.microsoft.com/office/drawing/2014/main" id="{300699D8-3BDB-8920-988E-FA3668CF68D7}"/>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26" name="TextBox 25">
            <a:hlinkClick xmlns:r="http://schemas.openxmlformats.org/officeDocument/2006/relationships" r:id="rId19"/>
            <a:extLst>
              <a:ext uri="{FF2B5EF4-FFF2-40B4-BE49-F238E27FC236}">
                <a16:creationId xmlns:a16="http://schemas.microsoft.com/office/drawing/2014/main" id="{A095270B-2AB9-6CCC-9CF0-EC2E27A7357B}"/>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value creation</a:t>
            </a:r>
          </a:p>
        </xdr:txBody>
      </xdr:sp>
      <xdr:sp macro="" textlink="">
        <xdr:nvSpPr>
          <xdr:cNvPr id="27" name="TextBox 26">
            <a:hlinkClick xmlns:r="http://schemas.openxmlformats.org/officeDocument/2006/relationships" r:id="rId20"/>
            <a:extLst>
              <a:ext uri="{FF2B5EF4-FFF2-40B4-BE49-F238E27FC236}">
                <a16:creationId xmlns:a16="http://schemas.microsoft.com/office/drawing/2014/main" id="{440924FC-C384-E9E8-385A-4D2F6F3FE5FD}"/>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28" name="TextBox 27">
            <a:hlinkClick xmlns:r="http://schemas.openxmlformats.org/officeDocument/2006/relationships" r:id="rId21"/>
            <a:extLst>
              <a:ext uri="{FF2B5EF4-FFF2-40B4-BE49-F238E27FC236}">
                <a16:creationId xmlns:a16="http://schemas.microsoft.com/office/drawing/2014/main" id="{6C608B8B-7EF4-57D0-1A1F-C45D2A1F6D1D}"/>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29" name="TextBox 28">
            <a:hlinkClick xmlns:r="http://schemas.openxmlformats.org/officeDocument/2006/relationships" r:id="rId22"/>
            <a:extLst>
              <a:ext uri="{FF2B5EF4-FFF2-40B4-BE49-F238E27FC236}">
                <a16:creationId xmlns:a16="http://schemas.microsoft.com/office/drawing/2014/main" id="{3BC74BCB-D89B-9533-4B6F-98171EF09F60}"/>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employment</a:t>
            </a:r>
          </a:p>
        </xdr:txBody>
      </xdr:sp>
      <xdr:sp macro="" textlink="">
        <xdr:nvSpPr>
          <xdr:cNvPr id="30" name="TextBox 29">
            <a:hlinkClick xmlns:r="http://schemas.openxmlformats.org/officeDocument/2006/relationships" r:id="rId23"/>
            <a:extLst>
              <a:ext uri="{FF2B5EF4-FFF2-40B4-BE49-F238E27FC236}">
                <a16:creationId xmlns:a16="http://schemas.microsoft.com/office/drawing/2014/main" id="{97CAA84D-0A55-54A5-94D5-8BAFC4B25C35}"/>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procurement</a:t>
            </a:r>
          </a:p>
        </xdr:txBody>
      </xdr:sp>
      <xdr:sp macro="" textlink="">
        <xdr:nvSpPr>
          <xdr:cNvPr id="31" name="TextBox 30">
            <a:hlinkClick xmlns:r="http://schemas.openxmlformats.org/officeDocument/2006/relationships" r:id="rId24"/>
            <a:extLst>
              <a:ext uri="{FF2B5EF4-FFF2-40B4-BE49-F238E27FC236}">
                <a16:creationId xmlns:a16="http://schemas.microsoft.com/office/drawing/2014/main" id="{923A194F-617F-414F-F383-473EEA543B58}"/>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Supply chain</a:t>
            </a:r>
          </a:p>
        </xdr:txBody>
      </xdr:sp>
      <xdr:sp macro="" textlink="">
        <xdr:nvSpPr>
          <xdr:cNvPr id="32" name="TextBox 31">
            <a:hlinkClick xmlns:r="http://schemas.openxmlformats.org/officeDocument/2006/relationships" r:id="rId25"/>
            <a:extLst>
              <a:ext uri="{FF2B5EF4-FFF2-40B4-BE49-F238E27FC236}">
                <a16:creationId xmlns:a16="http://schemas.microsoft.com/office/drawing/2014/main" id="{5B648257-3003-E6C8-95B0-B2B907901554}"/>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Socioeconomic development</a:t>
            </a:r>
          </a:p>
        </xdr:txBody>
      </xdr:sp>
      <xdr:sp macro="" textlink="">
        <xdr:nvSpPr>
          <xdr:cNvPr id="33" name="TextBox 32">
            <a:hlinkClick xmlns:r="http://schemas.openxmlformats.org/officeDocument/2006/relationships" r:id="rId26"/>
            <a:extLst>
              <a:ext uri="{FF2B5EF4-FFF2-40B4-BE49-F238E27FC236}">
                <a16:creationId xmlns:a16="http://schemas.microsoft.com/office/drawing/2014/main" id="{94EDA1E6-3ED3-A89D-CA35-1A22F6B765F3}"/>
              </a:ext>
            </a:extLst>
          </xdr:cNvPr>
          <xdr:cNvSpPr txBox="1"/>
        </xdr:nvSpPr>
        <xdr:spPr>
          <a:xfrm>
            <a:off x="12897185" y="7445572"/>
            <a:ext cx="1026000" cy="5771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34" name="TextBox 77">
            <a:hlinkClick xmlns:r="http://schemas.openxmlformats.org/officeDocument/2006/relationships" r:id="rId27"/>
            <a:extLst>
              <a:ext uri="{FF2B5EF4-FFF2-40B4-BE49-F238E27FC236}">
                <a16:creationId xmlns:a16="http://schemas.microsoft.com/office/drawing/2014/main" id="{B6104653-5EA2-E92E-440D-7903830FF0E4}"/>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Indigenous </a:t>
            </a:r>
            <a:r>
              <a:rPr lang="en-US" sz="800" b="0" i="0" u="none" strike="noStrike">
                <a:solidFill>
                  <a:schemeClr val="dk1"/>
                </a:solidFill>
                <a:latin typeface="Calibri" panose="020F0502020204030204" pitchFamily="34" charset="0"/>
                <a:ea typeface="Calibri" panose="020F0502020204030204" pitchFamily="34" charset="0"/>
                <a:cs typeface="Calibri" panose="020F0502020204030204" pitchFamily="34" charset="0"/>
              </a:rPr>
              <a:t>P</a:t>
            </a:r>
            <a:r>
              <a:rPr lang="en-US" sz="800">
                <a:solidFill>
                  <a:schemeClr val="dk1"/>
                </a:solidFill>
                <a:latin typeface="+mn-lt"/>
                <a:ea typeface="+mn-lt"/>
                <a:cs typeface="+mn-lt"/>
              </a:rPr>
              <a:t>eoples agreements</a:t>
            </a:r>
          </a:p>
        </xdr:txBody>
      </xdr:sp>
      <xdr:sp macro="" textlink="">
        <xdr:nvSpPr>
          <xdr:cNvPr id="35" name="TextBox 34">
            <a:hlinkClick xmlns:r="http://schemas.openxmlformats.org/officeDocument/2006/relationships" r:id="rId28"/>
            <a:extLst>
              <a:ext uri="{FF2B5EF4-FFF2-40B4-BE49-F238E27FC236}">
                <a16:creationId xmlns:a16="http://schemas.microsoft.com/office/drawing/2014/main" id="{93C0C0D8-37D8-3C00-9C73-174D1B0055BF}"/>
              </a:ext>
            </a:extLst>
          </xdr:cNvPr>
          <xdr:cNvSpPr txBox="1"/>
        </xdr:nvSpPr>
        <xdr:spPr>
          <a:xfrm>
            <a:off x="12897185" y="8079553"/>
            <a:ext cx="1026000" cy="382201"/>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Stakeholder engagement</a:t>
            </a:r>
          </a:p>
        </xdr:txBody>
      </xdr:sp>
    </xdr:grpSp>
    <xdr:clientData/>
  </xdr:twoCellAnchor>
</xdr:wsDr>
</file>

<file path=xl/drawings/drawing40.xml><?xml version="1.0" encoding="utf-8"?>
<xdr:wsDr xmlns:xdr="http://schemas.openxmlformats.org/drawingml/2006/spreadsheetDrawing" xmlns:a="http://schemas.openxmlformats.org/drawingml/2006/main">
  <xdr:twoCellAnchor>
    <xdr:from>
      <xdr:col>1</xdr:col>
      <xdr:colOff>91440</xdr:colOff>
      <xdr:row>1</xdr:row>
      <xdr:rowOff>76200</xdr:rowOff>
    </xdr:from>
    <xdr:to>
      <xdr:col>4</xdr:col>
      <xdr:colOff>1981200</xdr:colOff>
      <xdr:row>3</xdr:row>
      <xdr:rowOff>92710</xdr:rowOff>
    </xdr:to>
    <xdr:grpSp>
      <xdr:nvGrpSpPr>
        <xdr:cNvPr id="2" name="Group 1">
          <a:extLst>
            <a:ext uri="{FF2B5EF4-FFF2-40B4-BE49-F238E27FC236}">
              <a16:creationId xmlns:a16="http://schemas.microsoft.com/office/drawing/2014/main" id="{7B761A21-00B0-4EE6-A887-D73B9BDE1D09}"/>
            </a:ext>
          </a:extLst>
        </xdr:cNvPr>
        <xdr:cNvGrpSpPr/>
      </xdr:nvGrpSpPr>
      <xdr:grpSpPr>
        <a:xfrm>
          <a:off x="729615" y="238125"/>
          <a:ext cx="5013960" cy="340360"/>
          <a:chOff x="889000" y="174625"/>
          <a:chExt cx="5086789" cy="349885"/>
        </a:xfrm>
      </xdr:grpSpPr>
      <xdr:grpSp>
        <xdr:nvGrpSpPr>
          <xdr:cNvPr id="3" name="Group 2">
            <a:hlinkClick xmlns:r="http://schemas.openxmlformats.org/officeDocument/2006/relationships" r:id="rId1"/>
            <a:extLst>
              <a:ext uri="{FF2B5EF4-FFF2-40B4-BE49-F238E27FC236}">
                <a16:creationId xmlns:a16="http://schemas.microsoft.com/office/drawing/2014/main" id="{5D3F1950-AEEC-7F36-E54B-1E61FD19FFF5}"/>
              </a:ext>
            </a:extLst>
          </xdr:cNvPr>
          <xdr:cNvGrpSpPr/>
        </xdr:nvGrpSpPr>
        <xdr:grpSpPr>
          <a:xfrm>
            <a:off x="943357" y="184941"/>
            <a:ext cx="286436" cy="279068"/>
            <a:chOff x="795232" y="4916382"/>
            <a:chExt cx="433668" cy="440266"/>
          </a:xfrm>
        </xdr:grpSpPr>
        <xdr:pic>
          <xdr:nvPicPr>
            <xdr:cNvPr id="10" name="Graphic 9" descr="Home outline">
              <a:extLst>
                <a:ext uri="{FF2B5EF4-FFF2-40B4-BE49-F238E27FC236}">
                  <a16:creationId xmlns:a16="http://schemas.microsoft.com/office/drawing/2014/main" id="{D9D0C9AA-4CCB-D12B-50FC-B0EB6E8DA951}"/>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1" name="Oval 10">
              <a:extLst>
                <a:ext uri="{FF2B5EF4-FFF2-40B4-BE49-F238E27FC236}">
                  <a16:creationId xmlns:a16="http://schemas.microsoft.com/office/drawing/2014/main" id="{7F2BCB97-E465-1632-7F6A-8C3EBC3C6AA2}"/>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4" name="Flowchart: Terminator 3">
            <a:hlinkClick xmlns:r="http://schemas.openxmlformats.org/officeDocument/2006/relationships" r:id="rId4"/>
            <a:extLst>
              <a:ext uri="{FF2B5EF4-FFF2-40B4-BE49-F238E27FC236}">
                <a16:creationId xmlns:a16="http://schemas.microsoft.com/office/drawing/2014/main" id="{C95D8479-3AD0-6E7B-21ED-E3337B417B58}"/>
              </a:ext>
            </a:extLst>
          </xdr:cNvPr>
          <xdr:cNvSpPr/>
        </xdr:nvSpPr>
        <xdr:spPr>
          <a:xfrm>
            <a:off x="1324130" y="216501"/>
            <a:ext cx="852711" cy="25871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5" name="Flowchart: Terminator 4">
            <a:hlinkClick xmlns:r="http://schemas.openxmlformats.org/officeDocument/2006/relationships" r:id="rId5"/>
            <a:extLst>
              <a:ext uri="{FF2B5EF4-FFF2-40B4-BE49-F238E27FC236}">
                <a16:creationId xmlns:a16="http://schemas.microsoft.com/office/drawing/2014/main" id="{DAF396E5-EF69-4027-A71D-ED2699F1CF62}"/>
              </a:ext>
            </a:extLst>
          </xdr:cNvPr>
          <xdr:cNvSpPr/>
        </xdr:nvSpPr>
        <xdr:spPr>
          <a:xfrm>
            <a:off x="2214982" y="235204"/>
            <a:ext cx="886998" cy="24734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6" name="Flowchart: Terminator 5">
            <a:hlinkClick xmlns:r="http://schemas.openxmlformats.org/officeDocument/2006/relationships" r:id="rId6"/>
            <a:extLst>
              <a:ext uri="{FF2B5EF4-FFF2-40B4-BE49-F238E27FC236}">
                <a16:creationId xmlns:a16="http://schemas.microsoft.com/office/drawing/2014/main" id="{0C7F187A-B32A-1134-508D-90F29B0FCE82}"/>
              </a:ext>
            </a:extLst>
          </xdr:cNvPr>
          <xdr:cNvSpPr/>
        </xdr:nvSpPr>
        <xdr:spPr>
          <a:xfrm>
            <a:off x="3130608" y="231488"/>
            <a:ext cx="898426" cy="24373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6729778F-E903-DF14-C637-6117EE84D356}"/>
              </a:ext>
            </a:extLst>
          </xdr:cNvPr>
          <xdr:cNvSpPr/>
        </xdr:nvSpPr>
        <xdr:spPr>
          <a:xfrm>
            <a:off x="4055747" y="228530"/>
            <a:ext cx="879391" cy="245765"/>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endParaRPr lang="en-ZA" sz="1100" kern="1200"/>
          </a:p>
        </xdr:txBody>
      </xdr:sp>
      <xdr:sp macro="" textlink="">
        <xdr:nvSpPr>
          <xdr:cNvPr id="8" name="Flowchart: Terminator 7">
            <a:hlinkClick xmlns:r="http://schemas.openxmlformats.org/officeDocument/2006/relationships" r:id="rId8"/>
            <a:extLst>
              <a:ext uri="{FF2B5EF4-FFF2-40B4-BE49-F238E27FC236}">
                <a16:creationId xmlns:a16="http://schemas.microsoft.com/office/drawing/2014/main" id="{AEB8526D-94F2-6E5B-1F60-87D4226B5165}"/>
              </a:ext>
            </a:extLst>
          </xdr:cNvPr>
          <xdr:cNvSpPr/>
        </xdr:nvSpPr>
        <xdr:spPr>
          <a:xfrm>
            <a:off x="4994239" y="231494"/>
            <a:ext cx="895606" cy="24374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9" name="Rectangle: Rounded Corners 8">
            <a:extLst>
              <a:ext uri="{FF2B5EF4-FFF2-40B4-BE49-F238E27FC236}">
                <a16:creationId xmlns:a16="http://schemas.microsoft.com/office/drawing/2014/main" id="{AF6BCD26-386E-6F98-346C-0779D942693A}"/>
              </a:ext>
            </a:extLst>
          </xdr:cNvPr>
          <xdr:cNvSpPr/>
        </xdr:nvSpPr>
        <xdr:spPr>
          <a:xfrm>
            <a:off x="889000" y="174625"/>
            <a:ext cx="5086789" cy="349885"/>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5</xdr:row>
      <xdr:rowOff>0</xdr:rowOff>
    </xdr:from>
    <xdr:to>
      <xdr:col>2</xdr:col>
      <xdr:colOff>170845</xdr:colOff>
      <xdr:row>31</xdr:row>
      <xdr:rowOff>174913</xdr:rowOff>
    </xdr:to>
    <xdr:grpSp>
      <xdr:nvGrpSpPr>
        <xdr:cNvPr id="58" name="Group 57">
          <a:extLst>
            <a:ext uri="{FF2B5EF4-FFF2-40B4-BE49-F238E27FC236}">
              <a16:creationId xmlns:a16="http://schemas.microsoft.com/office/drawing/2014/main" id="{7C151FBB-9FDC-4694-B004-F91895A923ED}"/>
            </a:ext>
          </a:extLst>
        </xdr:cNvPr>
        <xdr:cNvGrpSpPr/>
      </xdr:nvGrpSpPr>
      <xdr:grpSpPr>
        <a:xfrm>
          <a:off x="638175" y="809625"/>
          <a:ext cx="1142395" cy="7109113"/>
          <a:chOff x="12800976" y="1543050"/>
          <a:chExt cx="1194493" cy="7410449"/>
        </a:xfrm>
      </xdr:grpSpPr>
      <xdr:sp macro="" textlink="">
        <xdr:nvSpPr>
          <xdr:cNvPr id="59" name="TextBox 58">
            <a:hlinkClick xmlns:r="http://schemas.openxmlformats.org/officeDocument/2006/relationships" r:id="rId9"/>
            <a:extLst>
              <a:ext uri="{FF2B5EF4-FFF2-40B4-BE49-F238E27FC236}">
                <a16:creationId xmlns:a16="http://schemas.microsoft.com/office/drawing/2014/main" id="{739155CB-0C3A-C220-6429-DF0821AFB4FD}"/>
              </a:ext>
            </a:extLst>
          </xdr:cNvPr>
          <xdr:cNvSpPr txBox="1"/>
        </xdr:nvSpPr>
        <xdr:spPr>
          <a:xfrm>
            <a:off x="12897185" y="4688612"/>
            <a:ext cx="1022190" cy="37858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Employee support programmes</a:t>
            </a:r>
          </a:p>
        </xdr:txBody>
      </xdr:sp>
      <xdr:sp macro="" textlink="">
        <xdr:nvSpPr>
          <xdr:cNvPr id="60" name="TextBox 59">
            <a:hlinkClick xmlns:r="http://schemas.openxmlformats.org/officeDocument/2006/relationships" r:id="rId10"/>
            <a:extLst>
              <a:ext uri="{FF2B5EF4-FFF2-40B4-BE49-F238E27FC236}">
                <a16:creationId xmlns:a16="http://schemas.microsoft.com/office/drawing/2014/main" id="{5D1E880C-C3F1-7ACE-CE9D-190998172C55}"/>
              </a:ext>
            </a:extLst>
          </xdr:cNvPr>
          <xdr:cNvSpPr txBox="1"/>
        </xdr:nvSpPr>
        <xdr:spPr>
          <a:xfrm>
            <a:off x="12897185" y="2704084"/>
            <a:ext cx="1026000" cy="22622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(operations)</a:t>
            </a:r>
          </a:p>
        </xdr:txBody>
      </xdr:sp>
      <xdr:sp macro="" textlink="">
        <xdr:nvSpPr>
          <xdr:cNvPr id="61" name="Rectangle: Rounded Corners 60">
            <a:extLst>
              <a:ext uri="{FF2B5EF4-FFF2-40B4-BE49-F238E27FC236}">
                <a16:creationId xmlns:a16="http://schemas.microsoft.com/office/drawing/2014/main" id="{804646AF-E0C2-F6AE-D9A1-54A589378E93}"/>
              </a:ext>
            </a:extLst>
          </xdr:cNvPr>
          <xdr:cNvSpPr/>
        </xdr:nvSpPr>
        <xdr:spPr>
          <a:xfrm>
            <a:off x="12800976" y="1573339"/>
            <a:ext cx="1186076" cy="7380160"/>
          </a:xfrm>
          <a:prstGeom prst="roundRect">
            <a:avLst>
              <a:gd name="adj" fmla="val 9536"/>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62" name="TextBox 57">
            <a:extLst>
              <a:ext uri="{FF2B5EF4-FFF2-40B4-BE49-F238E27FC236}">
                <a16:creationId xmlns:a16="http://schemas.microsoft.com/office/drawing/2014/main" id="{C8E3D5DC-E3C1-8F3D-346B-1BFFB1C5C0A0}"/>
              </a:ext>
              <a:ext uri="{147F2762-F138-4A5C-976F-8EAC2B608ADB}">
                <a16:predDERef xmlns:a16="http://schemas.microsoft.com/office/drawing/2014/main" pred="{D4EEB9F8-8B01-4A36-837A-A2C86C58B66C}"/>
              </a:ext>
            </a:extLst>
          </xdr:cNvPr>
          <xdr:cNvSpPr txBox="1"/>
        </xdr:nvSpPr>
        <xdr:spPr>
          <a:xfrm>
            <a:off x="12898632" y="1743706"/>
            <a:ext cx="933978" cy="238703"/>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63" name="TextBox 62">
            <a:extLst>
              <a:ext uri="{FF2B5EF4-FFF2-40B4-BE49-F238E27FC236}">
                <a16:creationId xmlns:a16="http://schemas.microsoft.com/office/drawing/2014/main" id="{B60F7D93-D8A3-2FEC-291E-B7B416F20B4A}"/>
              </a:ext>
            </a:extLst>
          </xdr:cNvPr>
          <xdr:cNvSpPr txBox="1"/>
        </xdr:nvSpPr>
        <xdr:spPr>
          <a:xfrm>
            <a:off x="12801600" y="1543050"/>
            <a:ext cx="1193869" cy="258211"/>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64" name="TextBox 63">
            <a:hlinkClick xmlns:r="http://schemas.openxmlformats.org/officeDocument/2006/relationships" r:id="rId11"/>
            <a:extLst>
              <a:ext uri="{FF2B5EF4-FFF2-40B4-BE49-F238E27FC236}">
                <a16:creationId xmlns:a16="http://schemas.microsoft.com/office/drawing/2014/main" id="{99D143E3-5041-02B5-208C-94B039AD1B55}"/>
              </a:ext>
            </a:extLst>
          </xdr:cNvPr>
          <xdr:cNvSpPr txBox="1"/>
        </xdr:nvSpPr>
        <xdr:spPr>
          <a:xfrm>
            <a:off x="12897185" y="2022983"/>
            <a:ext cx="1026000" cy="38982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National value distribution</a:t>
            </a:r>
          </a:p>
        </xdr:txBody>
      </xdr:sp>
      <xdr:sp macro="" textlink="">
        <xdr:nvSpPr>
          <xdr:cNvPr id="65" name="TextBox 64">
            <a:hlinkClick xmlns:r="http://schemas.openxmlformats.org/officeDocument/2006/relationships" r:id="rId12"/>
            <a:extLst>
              <a:ext uri="{FF2B5EF4-FFF2-40B4-BE49-F238E27FC236}">
                <a16:creationId xmlns:a16="http://schemas.microsoft.com/office/drawing/2014/main" id="{2A1479A9-D4DD-C555-44A4-10FA7FA5CFA5}"/>
              </a:ext>
            </a:extLst>
          </xdr:cNvPr>
          <xdr:cNvSpPr txBox="1"/>
        </xdr:nvSpPr>
        <xdr:spPr>
          <a:xfrm>
            <a:off x="12897185" y="2458658"/>
            <a:ext cx="1026000" cy="20909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Safety (Group)</a:t>
            </a:r>
          </a:p>
        </xdr:txBody>
      </xdr:sp>
      <xdr:sp macro="" textlink="">
        <xdr:nvSpPr>
          <xdr:cNvPr id="66" name="TextBox 65">
            <a:hlinkClick xmlns:r="http://schemas.openxmlformats.org/officeDocument/2006/relationships" r:id="rId13"/>
            <a:extLst>
              <a:ext uri="{FF2B5EF4-FFF2-40B4-BE49-F238E27FC236}">
                <a16:creationId xmlns:a16="http://schemas.microsoft.com/office/drawing/2014/main" id="{C04C5A32-BFCA-5479-620A-4A58F5B6BD05}"/>
              </a:ext>
            </a:extLst>
          </xdr:cNvPr>
          <xdr:cNvSpPr txBox="1"/>
        </xdr:nvSpPr>
        <xdr:spPr>
          <a:xfrm>
            <a:off x="12897185" y="2972358"/>
            <a:ext cx="1026000" cy="20912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Health</a:t>
            </a:r>
          </a:p>
        </xdr:txBody>
      </xdr:sp>
      <xdr:sp macro="" textlink="">
        <xdr:nvSpPr>
          <xdr:cNvPr id="67" name="TextBox 66">
            <a:hlinkClick xmlns:r="http://schemas.openxmlformats.org/officeDocument/2006/relationships" r:id="rId14"/>
            <a:extLst>
              <a:ext uri="{FF2B5EF4-FFF2-40B4-BE49-F238E27FC236}">
                <a16:creationId xmlns:a16="http://schemas.microsoft.com/office/drawing/2014/main" id="{76B463F2-CE5B-E192-E1FD-9676FBF78F58}"/>
              </a:ext>
            </a:extLst>
          </xdr:cNvPr>
          <xdr:cNvSpPr txBox="1"/>
        </xdr:nvSpPr>
        <xdr:spPr>
          <a:xfrm>
            <a:off x="12897185" y="3217809"/>
            <a:ext cx="1026000" cy="2311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ZA" sz="800" kern="1200">
                <a:solidFill>
                  <a:schemeClr val="dk1"/>
                </a:solidFill>
                <a:latin typeface="+mn-lt"/>
                <a:ea typeface="+mn-ea"/>
                <a:cs typeface="+mn-cs"/>
              </a:rPr>
              <a:t>Workforce</a:t>
            </a:r>
          </a:p>
        </xdr:txBody>
      </xdr:sp>
      <xdr:sp macro="" textlink="">
        <xdr:nvSpPr>
          <xdr:cNvPr id="68" name="TextBox 67">
            <a:hlinkClick xmlns:r="http://schemas.openxmlformats.org/officeDocument/2006/relationships" r:id="rId15"/>
            <a:extLst>
              <a:ext uri="{FF2B5EF4-FFF2-40B4-BE49-F238E27FC236}">
                <a16:creationId xmlns:a16="http://schemas.microsoft.com/office/drawing/2014/main" id="{718A92E1-162E-E298-E3D7-BCF0FAB03B57}"/>
              </a:ext>
            </a:extLst>
          </xdr:cNvPr>
          <xdr:cNvSpPr txBox="1"/>
        </xdr:nvSpPr>
        <xdr:spPr>
          <a:xfrm>
            <a:off x="12897185" y="3485286"/>
            <a:ext cx="1026000" cy="38411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Diversity and equal opportunity</a:t>
            </a:r>
          </a:p>
        </xdr:txBody>
      </xdr:sp>
      <xdr:sp macro="" textlink="">
        <xdr:nvSpPr>
          <xdr:cNvPr id="69" name="TextBox 68">
            <a:hlinkClick xmlns:r="http://schemas.openxmlformats.org/officeDocument/2006/relationships" r:id="rId16"/>
            <a:extLst>
              <a:ext uri="{FF2B5EF4-FFF2-40B4-BE49-F238E27FC236}">
                <a16:creationId xmlns:a16="http://schemas.microsoft.com/office/drawing/2014/main" id="{FAC93781-FB1F-F6AA-C762-EB01B9BD1FD1}"/>
              </a:ext>
            </a:extLst>
          </xdr:cNvPr>
          <xdr:cNvSpPr txBox="1"/>
        </xdr:nvSpPr>
        <xdr:spPr>
          <a:xfrm>
            <a:off x="12897185" y="3911442"/>
            <a:ext cx="1026000" cy="2196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Remuneration</a:t>
            </a:r>
          </a:p>
        </xdr:txBody>
      </xdr:sp>
      <xdr:sp macro="" textlink="">
        <xdr:nvSpPr>
          <xdr:cNvPr id="70" name="TextBox 69">
            <a:hlinkClick xmlns:r="http://schemas.openxmlformats.org/officeDocument/2006/relationships" r:id="rId17"/>
            <a:extLst>
              <a:ext uri="{FF2B5EF4-FFF2-40B4-BE49-F238E27FC236}">
                <a16:creationId xmlns:a16="http://schemas.microsoft.com/office/drawing/2014/main" id="{B38065AD-C485-49B1-D145-C7D74A4E3501}"/>
              </a:ext>
            </a:extLst>
          </xdr:cNvPr>
          <xdr:cNvSpPr txBox="1"/>
        </xdr:nvSpPr>
        <xdr:spPr>
          <a:xfrm>
            <a:off x="12897185" y="4422625"/>
            <a:ext cx="1026000" cy="2258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Training</a:t>
            </a:r>
          </a:p>
        </xdr:txBody>
      </xdr:sp>
      <xdr:sp macro="" textlink="">
        <xdr:nvSpPr>
          <xdr:cNvPr id="71" name="TextBox 70">
            <a:hlinkClick xmlns:r="http://schemas.openxmlformats.org/officeDocument/2006/relationships" r:id="rId18"/>
            <a:extLst>
              <a:ext uri="{FF2B5EF4-FFF2-40B4-BE49-F238E27FC236}">
                <a16:creationId xmlns:a16="http://schemas.microsoft.com/office/drawing/2014/main" id="{58C0FFAF-5142-612B-430E-E9937FB244A0}"/>
              </a:ext>
            </a:extLst>
          </xdr:cNvPr>
          <xdr:cNvSpPr txBox="1"/>
        </xdr:nvSpPr>
        <xdr:spPr>
          <a:xfrm>
            <a:off x="12897185" y="5547025"/>
            <a:ext cx="1026000" cy="343215"/>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value creation</a:t>
            </a:r>
          </a:p>
        </xdr:txBody>
      </xdr:sp>
      <xdr:sp macro="" textlink="">
        <xdr:nvSpPr>
          <xdr:cNvPr id="72" name="TextBox 71">
            <a:hlinkClick xmlns:r="http://schemas.openxmlformats.org/officeDocument/2006/relationships" r:id="rId19"/>
            <a:extLst>
              <a:ext uri="{FF2B5EF4-FFF2-40B4-BE49-F238E27FC236}">
                <a16:creationId xmlns:a16="http://schemas.microsoft.com/office/drawing/2014/main" id="{6F7B3A34-57F2-8A87-60FD-B6B9CBA6D0BF}"/>
              </a:ext>
            </a:extLst>
          </xdr:cNvPr>
          <xdr:cNvSpPr txBox="1"/>
        </xdr:nvSpPr>
        <xdr:spPr>
          <a:xfrm>
            <a:off x="12897185" y="5103531"/>
            <a:ext cx="1026000" cy="403354"/>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Education skills and capacity</a:t>
            </a:r>
          </a:p>
        </xdr:txBody>
      </xdr:sp>
      <xdr:sp macro="" textlink="">
        <xdr:nvSpPr>
          <xdr:cNvPr id="73" name="TextBox 72">
            <a:hlinkClick xmlns:r="http://schemas.openxmlformats.org/officeDocument/2006/relationships" r:id="rId20"/>
            <a:extLst>
              <a:ext uri="{FF2B5EF4-FFF2-40B4-BE49-F238E27FC236}">
                <a16:creationId xmlns:a16="http://schemas.microsoft.com/office/drawing/2014/main" id="{29092C56-673A-6FF5-4DC2-66C289ECE670}"/>
              </a:ext>
            </a:extLst>
          </xdr:cNvPr>
          <xdr:cNvSpPr txBox="1"/>
        </xdr:nvSpPr>
        <xdr:spPr>
          <a:xfrm>
            <a:off x="12897185" y="4169304"/>
            <a:ext cx="1026000" cy="20937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Hiring and turnover</a:t>
            </a:r>
          </a:p>
        </xdr:txBody>
      </xdr:sp>
      <xdr:sp macro="" textlink="">
        <xdr:nvSpPr>
          <xdr:cNvPr id="74" name="TextBox 73">
            <a:hlinkClick xmlns:r="http://schemas.openxmlformats.org/officeDocument/2006/relationships" r:id="rId21"/>
            <a:extLst>
              <a:ext uri="{FF2B5EF4-FFF2-40B4-BE49-F238E27FC236}">
                <a16:creationId xmlns:a16="http://schemas.microsoft.com/office/drawing/2014/main" id="{ED3A628F-2247-3B91-E2CD-7611DFA829F2}"/>
              </a:ext>
            </a:extLst>
          </xdr:cNvPr>
          <xdr:cNvSpPr txBox="1"/>
        </xdr:nvSpPr>
        <xdr:spPr>
          <a:xfrm>
            <a:off x="12897185" y="5943715"/>
            <a:ext cx="1026000" cy="3464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employment</a:t>
            </a:r>
          </a:p>
        </xdr:txBody>
      </xdr:sp>
      <xdr:sp macro="" textlink="">
        <xdr:nvSpPr>
          <xdr:cNvPr id="75" name="TextBox 74">
            <a:hlinkClick xmlns:r="http://schemas.openxmlformats.org/officeDocument/2006/relationships" r:id="rId22"/>
            <a:extLst>
              <a:ext uri="{FF2B5EF4-FFF2-40B4-BE49-F238E27FC236}">
                <a16:creationId xmlns:a16="http://schemas.microsoft.com/office/drawing/2014/main" id="{0C14AC92-CA55-8021-35F8-0B49492765F8}"/>
              </a:ext>
            </a:extLst>
          </xdr:cNvPr>
          <xdr:cNvSpPr txBox="1"/>
        </xdr:nvSpPr>
        <xdr:spPr>
          <a:xfrm>
            <a:off x="12897185" y="6345507"/>
            <a:ext cx="1026000" cy="39554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Host community procurement</a:t>
            </a:r>
          </a:p>
        </xdr:txBody>
      </xdr:sp>
      <xdr:sp macro="" textlink="">
        <xdr:nvSpPr>
          <xdr:cNvPr id="76" name="TextBox 75">
            <a:hlinkClick xmlns:r="http://schemas.openxmlformats.org/officeDocument/2006/relationships" r:id="rId23"/>
            <a:extLst>
              <a:ext uri="{FF2B5EF4-FFF2-40B4-BE49-F238E27FC236}">
                <a16:creationId xmlns:a16="http://schemas.microsoft.com/office/drawing/2014/main" id="{1810BA01-8399-F0EE-C60D-595998C4C2EE}"/>
              </a:ext>
            </a:extLst>
          </xdr:cNvPr>
          <xdr:cNvSpPr txBox="1"/>
        </xdr:nvSpPr>
        <xdr:spPr>
          <a:xfrm>
            <a:off x="12897185" y="6783099"/>
            <a:ext cx="1026000" cy="210406"/>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kern="1200">
                <a:solidFill>
                  <a:schemeClr val="dk1"/>
                </a:solidFill>
                <a:latin typeface="+mn-lt"/>
                <a:ea typeface="+mn-ea"/>
                <a:cs typeface="+mn-cs"/>
              </a:rPr>
              <a:t>Supply chain</a:t>
            </a:r>
          </a:p>
        </xdr:txBody>
      </xdr:sp>
      <xdr:sp macro="" textlink="">
        <xdr:nvSpPr>
          <xdr:cNvPr id="77" name="TextBox 76">
            <a:hlinkClick xmlns:r="http://schemas.openxmlformats.org/officeDocument/2006/relationships" r:id="rId24"/>
            <a:extLst>
              <a:ext uri="{FF2B5EF4-FFF2-40B4-BE49-F238E27FC236}">
                <a16:creationId xmlns:a16="http://schemas.microsoft.com/office/drawing/2014/main" id="{3E3DB70D-6DC5-5DCD-3A60-437AFB714BC3}"/>
              </a:ext>
            </a:extLst>
          </xdr:cNvPr>
          <xdr:cNvSpPr txBox="1"/>
        </xdr:nvSpPr>
        <xdr:spPr>
          <a:xfrm>
            <a:off x="12897185" y="7046980"/>
            <a:ext cx="1026000" cy="343212"/>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Socioeconomic development</a:t>
            </a:r>
          </a:p>
        </xdr:txBody>
      </xdr:sp>
      <xdr:sp macro="" textlink="">
        <xdr:nvSpPr>
          <xdr:cNvPr id="78" name="TextBox 77">
            <a:hlinkClick xmlns:r="http://schemas.openxmlformats.org/officeDocument/2006/relationships" r:id="rId25"/>
            <a:extLst>
              <a:ext uri="{FF2B5EF4-FFF2-40B4-BE49-F238E27FC236}">
                <a16:creationId xmlns:a16="http://schemas.microsoft.com/office/drawing/2014/main" id="{5663C4E1-C572-E201-E031-8EAADC9EA558}"/>
              </a:ext>
            </a:extLst>
          </xdr:cNvPr>
          <xdr:cNvSpPr txBox="1"/>
        </xdr:nvSpPr>
        <xdr:spPr>
          <a:xfrm>
            <a:off x="12897185" y="7445572"/>
            <a:ext cx="1026000" cy="577127"/>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750">
                <a:solidFill>
                  <a:schemeClr val="dk1"/>
                </a:solidFill>
                <a:effectLst/>
                <a:latin typeface="+mn-lt"/>
                <a:ea typeface="+mn-ea"/>
                <a:cs typeface="+mn-cs"/>
              </a:rPr>
              <a:t>Community grievances/social</a:t>
            </a:r>
            <a:r>
              <a:rPr lang="en-US" sz="750" baseline="0">
                <a:solidFill>
                  <a:schemeClr val="dk1"/>
                </a:solidFill>
                <a:effectLst/>
                <a:latin typeface="+mn-lt"/>
                <a:ea typeface="+mn-ea"/>
                <a:cs typeface="+mn-cs"/>
              </a:rPr>
              <a:t> incidents/illegal mining</a:t>
            </a:r>
            <a:endParaRPr lang="en-US" sz="750">
              <a:solidFill>
                <a:schemeClr val="dk1"/>
              </a:solidFill>
              <a:effectLst/>
              <a:latin typeface="+mn-lt"/>
              <a:ea typeface="+mn-ea"/>
              <a:cs typeface="+mn-cs"/>
            </a:endParaRPr>
          </a:p>
        </xdr:txBody>
      </xdr:sp>
      <xdr:sp macro="" textlink="">
        <xdr:nvSpPr>
          <xdr:cNvPr id="79" name="TextBox 77">
            <a:hlinkClick xmlns:r="http://schemas.openxmlformats.org/officeDocument/2006/relationships" r:id="rId26"/>
            <a:extLst>
              <a:ext uri="{FF2B5EF4-FFF2-40B4-BE49-F238E27FC236}">
                <a16:creationId xmlns:a16="http://schemas.microsoft.com/office/drawing/2014/main" id="{2959F581-01B0-CAF5-6234-A9F402FBE9BC}"/>
              </a:ext>
              <a:ext uri="{147F2762-F138-4A5C-976F-8EAC2B608ADB}">
                <a16:predDERef xmlns:a16="http://schemas.microsoft.com/office/drawing/2014/main" pred="{5C359619-3B5C-4102-A8B2-1EBC25887257}"/>
              </a:ext>
            </a:extLst>
          </xdr:cNvPr>
          <xdr:cNvSpPr txBox="1"/>
        </xdr:nvSpPr>
        <xdr:spPr>
          <a:xfrm>
            <a:off x="12897185" y="8494267"/>
            <a:ext cx="1026000" cy="380300"/>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sz="800" b="1" kern="1200">
                <a:solidFill>
                  <a:schemeClr val="lt1"/>
                </a:solidFill>
                <a:latin typeface="+mn-lt"/>
                <a:ea typeface="+mn-ea"/>
                <a:cs typeface="+mn-cs"/>
              </a:rPr>
              <a:t>Indigenous Peoples agreements</a:t>
            </a:r>
          </a:p>
        </xdr:txBody>
      </xdr:sp>
      <xdr:sp macro="" textlink="">
        <xdr:nvSpPr>
          <xdr:cNvPr id="80" name="TextBox 79">
            <a:hlinkClick xmlns:r="http://schemas.openxmlformats.org/officeDocument/2006/relationships" r:id="rId27"/>
            <a:extLst>
              <a:ext uri="{FF2B5EF4-FFF2-40B4-BE49-F238E27FC236}">
                <a16:creationId xmlns:a16="http://schemas.microsoft.com/office/drawing/2014/main" id="{092A9113-703C-E997-F7D8-25CD02104A4E}"/>
              </a:ext>
            </a:extLst>
          </xdr:cNvPr>
          <xdr:cNvSpPr txBox="1"/>
        </xdr:nvSpPr>
        <xdr:spPr>
          <a:xfrm>
            <a:off x="12897185" y="8079553"/>
            <a:ext cx="1026000" cy="382201"/>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lgn="l"/>
            <a:r>
              <a:rPr lang="en-US" sz="800">
                <a:solidFill>
                  <a:schemeClr val="dk1"/>
                </a:solidFill>
                <a:latin typeface="+mn-lt"/>
                <a:ea typeface="+mn-lt"/>
                <a:cs typeface="+mn-lt"/>
              </a:rPr>
              <a:t>Stakeholder engagement</a:t>
            </a:r>
          </a:p>
        </xdr:txBody>
      </xdr:sp>
    </xdr:grp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0</xdr:row>
      <xdr:rowOff>0</xdr:rowOff>
    </xdr:from>
    <xdr:to>
      <xdr:col>20</xdr:col>
      <xdr:colOff>99059</xdr:colOff>
      <xdr:row>36</xdr:row>
      <xdr:rowOff>85727</xdr:rowOff>
    </xdr:to>
    <xdr:sp macro="" textlink="">
      <xdr:nvSpPr>
        <xdr:cNvPr id="3" name="Rectangle 2">
          <a:extLst>
            <a:ext uri="{FF2B5EF4-FFF2-40B4-BE49-F238E27FC236}">
              <a16:creationId xmlns:a16="http://schemas.microsoft.com/office/drawing/2014/main" id="{53870DBB-9488-4439-A4C6-B124DF29700A}"/>
            </a:ext>
          </a:extLst>
        </xdr:cNvPr>
        <xdr:cNvSpPr/>
      </xdr:nvSpPr>
      <xdr:spPr>
        <a:xfrm>
          <a:off x="0" y="0"/>
          <a:ext cx="12291059" cy="6257927"/>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xdr:col>
      <xdr:colOff>131445</xdr:colOff>
      <xdr:row>11</xdr:row>
      <xdr:rowOff>38100</xdr:rowOff>
    </xdr:from>
    <xdr:to>
      <xdr:col>6</xdr:col>
      <xdr:colOff>512445</xdr:colOff>
      <xdr:row>27</xdr:row>
      <xdr:rowOff>0</xdr:rowOff>
    </xdr:to>
    <xdr:sp macro="" textlink="">
      <xdr:nvSpPr>
        <xdr:cNvPr id="27" name="TextBox 26">
          <a:extLst>
            <a:ext uri="{FF2B5EF4-FFF2-40B4-BE49-F238E27FC236}">
              <a16:creationId xmlns:a16="http://schemas.microsoft.com/office/drawing/2014/main" id="{1FBA438E-A3B1-4DC2-9231-92ACD64E05A4}"/>
            </a:ext>
          </a:extLst>
        </xdr:cNvPr>
        <xdr:cNvSpPr txBox="1"/>
      </xdr:nvSpPr>
      <xdr:spPr>
        <a:xfrm>
          <a:off x="741045" y="1924050"/>
          <a:ext cx="3429000" cy="2705100"/>
        </a:xfrm>
        <a:prstGeom prst="round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800" kern="1200">
              <a:solidFill>
                <a:srgbClr val="FF0000"/>
              </a:solidFill>
            </a:rPr>
            <a:t>PIC PLACEHOLDER</a:t>
          </a:r>
        </a:p>
      </xdr:txBody>
    </xdr:sp>
    <xdr:clientData/>
  </xdr:twoCellAnchor>
  <xdr:twoCellAnchor>
    <xdr:from>
      <xdr:col>11</xdr:col>
      <xdr:colOff>47625</xdr:colOff>
      <xdr:row>10</xdr:row>
      <xdr:rowOff>28575</xdr:rowOff>
    </xdr:from>
    <xdr:to>
      <xdr:col>14</xdr:col>
      <xdr:colOff>390525</xdr:colOff>
      <xdr:row>13</xdr:row>
      <xdr:rowOff>15240</xdr:rowOff>
    </xdr:to>
    <xdr:sp macro="" textlink="">
      <xdr:nvSpPr>
        <xdr:cNvPr id="35" name="TextBox 34">
          <a:extLst>
            <a:ext uri="{FF2B5EF4-FFF2-40B4-BE49-F238E27FC236}">
              <a16:creationId xmlns:a16="http://schemas.microsoft.com/office/drawing/2014/main" id="{DF8B257A-340F-4A39-9C10-C296F7131F85}"/>
            </a:ext>
          </a:extLst>
        </xdr:cNvPr>
        <xdr:cNvSpPr txBox="1"/>
      </xdr:nvSpPr>
      <xdr:spPr>
        <a:xfrm>
          <a:off x="6753225" y="1743075"/>
          <a:ext cx="2171700" cy="5010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2800" kern="1200">
              <a:solidFill>
                <a:schemeClr val="bg1"/>
              </a:solidFill>
            </a:rPr>
            <a:t>Governance</a:t>
          </a:r>
        </a:p>
      </xdr:txBody>
    </xdr:sp>
    <xdr:clientData/>
  </xdr:twoCellAnchor>
  <xdr:twoCellAnchor>
    <xdr:from>
      <xdr:col>11</xdr:col>
      <xdr:colOff>205740</xdr:colOff>
      <xdr:row>16</xdr:row>
      <xdr:rowOff>148590</xdr:rowOff>
    </xdr:from>
    <xdr:to>
      <xdr:col>15</xdr:col>
      <xdr:colOff>533400</xdr:colOff>
      <xdr:row>18</xdr:row>
      <xdr:rowOff>36195</xdr:rowOff>
    </xdr:to>
    <xdr:sp macro="" textlink="">
      <xdr:nvSpPr>
        <xdr:cNvPr id="36" name="TextBox 35">
          <a:hlinkClick xmlns:r="http://schemas.openxmlformats.org/officeDocument/2006/relationships" r:id="rId1"/>
          <a:extLst>
            <a:ext uri="{FF2B5EF4-FFF2-40B4-BE49-F238E27FC236}">
              <a16:creationId xmlns:a16="http://schemas.microsoft.com/office/drawing/2014/main" id="{094FA91E-BAA8-4631-9C95-1FB9240ABF23}"/>
            </a:ext>
          </a:extLst>
        </xdr:cNvPr>
        <xdr:cNvSpPr txBox="1"/>
      </xdr:nvSpPr>
      <xdr:spPr>
        <a:xfrm>
          <a:off x="6911340" y="2891790"/>
          <a:ext cx="2766060" cy="230505"/>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Government and tax transparency   &gt;	</a:t>
          </a:r>
        </a:p>
      </xdr:txBody>
    </xdr:sp>
    <xdr:clientData/>
  </xdr:twoCellAnchor>
  <xdr:twoCellAnchor>
    <xdr:from>
      <xdr:col>11</xdr:col>
      <xdr:colOff>201929</xdr:colOff>
      <xdr:row>18</xdr:row>
      <xdr:rowOff>111443</xdr:rowOff>
    </xdr:from>
    <xdr:to>
      <xdr:col>15</xdr:col>
      <xdr:colOff>238124</xdr:colOff>
      <xdr:row>20</xdr:row>
      <xdr:rowOff>47625</xdr:rowOff>
    </xdr:to>
    <xdr:sp macro="" textlink="">
      <xdr:nvSpPr>
        <xdr:cNvPr id="37" name="TextBox 36">
          <a:hlinkClick xmlns:r="http://schemas.openxmlformats.org/officeDocument/2006/relationships" r:id="rId2"/>
          <a:extLst>
            <a:ext uri="{FF2B5EF4-FFF2-40B4-BE49-F238E27FC236}">
              <a16:creationId xmlns:a16="http://schemas.microsoft.com/office/drawing/2014/main" id="{8C3692A6-FB0D-42B2-8207-3879702E5427}"/>
            </a:ext>
          </a:extLst>
        </xdr:cNvPr>
        <xdr:cNvSpPr txBox="1"/>
      </xdr:nvSpPr>
      <xdr:spPr>
        <a:xfrm>
          <a:off x="6907529" y="3197543"/>
          <a:ext cx="2474595" cy="279082"/>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Policy influence                </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&gt;</a:t>
          </a:r>
        </a:p>
      </xdr:txBody>
    </xdr:sp>
    <xdr:clientData/>
  </xdr:twoCellAnchor>
  <xdr:twoCellAnchor>
    <xdr:from>
      <xdr:col>11</xdr:col>
      <xdr:colOff>209550</xdr:colOff>
      <xdr:row>20</xdr:row>
      <xdr:rowOff>72391</xdr:rowOff>
    </xdr:from>
    <xdr:to>
      <xdr:col>15</xdr:col>
      <xdr:colOff>104775</xdr:colOff>
      <xdr:row>21</xdr:row>
      <xdr:rowOff>133350</xdr:rowOff>
    </xdr:to>
    <xdr:sp macro="" textlink="">
      <xdr:nvSpPr>
        <xdr:cNvPr id="38" name="TextBox 37">
          <a:hlinkClick xmlns:r="http://schemas.openxmlformats.org/officeDocument/2006/relationships" r:id="rId3"/>
          <a:extLst>
            <a:ext uri="{FF2B5EF4-FFF2-40B4-BE49-F238E27FC236}">
              <a16:creationId xmlns:a16="http://schemas.microsoft.com/office/drawing/2014/main" id="{1DCC7F91-1385-43F6-BAEE-246CA810836E}"/>
            </a:ext>
          </a:extLst>
        </xdr:cNvPr>
        <xdr:cNvSpPr txBox="1"/>
      </xdr:nvSpPr>
      <xdr:spPr>
        <a:xfrm>
          <a:off x="6915150" y="3501391"/>
          <a:ext cx="2333625" cy="23240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Code of conduct</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                                 &gt;</a:t>
          </a:r>
        </a:p>
      </xdr:txBody>
    </xdr:sp>
    <xdr:clientData/>
  </xdr:twoCellAnchor>
  <xdr:twoCellAnchor>
    <xdr:from>
      <xdr:col>11</xdr:col>
      <xdr:colOff>160021</xdr:colOff>
      <xdr:row>16</xdr:row>
      <xdr:rowOff>154305</xdr:rowOff>
    </xdr:from>
    <xdr:to>
      <xdr:col>11</xdr:col>
      <xdr:colOff>160021</xdr:colOff>
      <xdr:row>22</xdr:row>
      <xdr:rowOff>0</xdr:rowOff>
    </xdr:to>
    <xdr:cxnSp macro="">
      <xdr:nvCxnSpPr>
        <xdr:cNvPr id="40" name="Straight Connector 39">
          <a:extLst>
            <a:ext uri="{FF2B5EF4-FFF2-40B4-BE49-F238E27FC236}">
              <a16:creationId xmlns:a16="http://schemas.microsoft.com/office/drawing/2014/main" id="{BFFCD480-EFEF-4CA5-AC7B-759103714160}"/>
            </a:ext>
          </a:extLst>
        </xdr:cNvPr>
        <xdr:cNvCxnSpPr/>
      </xdr:nvCxnSpPr>
      <xdr:spPr>
        <a:xfrm>
          <a:off x="6865621" y="2897505"/>
          <a:ext cx="0" cy="874395"/>
        </a:xfrm>
        <a:prstGeom prst="line">
          <a:avLst/>
        </a:prstGeom>
        <a:ln w="12700">
          <a:solidFill>
            <a:srgbClr val="00B398"/>
          </a:solidFill>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0</xdr:col>
      <xdr:colOff>542925</xdr:colOff>
      <xdr:row>9</xdr:row>
      <xdr:rowOff>135254</xdr:rowOff>
    </xdr:from>
    <xdr:to>
      <xdr:col>8</xdr:col>
      <xdr:colOff>1905</xdr:colOff>
      <xdr:row>27</xdr:row>
      <xdr:rowOff>17847</xdr:rowOff>
    </xdr:to>
    <xdr:pic>
      <xdr:nvPicPr>
        <xdr:cNvPr id="43" name="Picture 42">
          <a:extLst>
            <a:ext uri="{FF2B5EF4-FFF2-40B4-BE49-F238E27FC236}">
              <a16:creationId xmlns:a16="http://schemas.microsoft.com/office/drawing/2014/main" id="{B56DACFC-D6B6-A045-C227-82ACB895CC54}"/>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15857" b="16850"/>
        <a:stretch/>
      </xdr:blipFill>
      <xdr:spPr bwMode="auto">
        <a:xfrm>
          <a:off x="542925" y="1678304"/>
          <a:ext cx="4320540" cy="2972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2.xml><?xml version="1.0" encoding="utf-8"?>
<xdr:wsDr xmlns:xdr="http://schemas.openxmlformats.org/drawingml/2006/spreadsheetDrawing" xmlns:a="http://schemas.openxmlformats.org/drawingml/2006/main">
  <xdr:twoCellAnchor>
    <xdr:from>
      <xdr:col>1</xdr:col>
      <xdr:colOff>0</xdr:colOff>
      <xdr:row>1</xdr:row>
      <xdr:rowOff>0</xdr:rowOff>
    </xdr:from>
    <xdr:to>
      <xdr:col>4</xdr:col>
      <xdr:colOff>177604</xdr:colOff>
      <xdr:row>3</xdr:row>
      <xdr:rowOff>16510</xdr:rowOff>
    </xdr:to>
    <xdr:grpSp>
      <xdr:nvGrpSpPr>
        <xdr:cNvPr id="12" name="Group 11">
          <a:extLst>
            <a:ext uri="{FF2B5EF4-FFF2-40B4-BE49-F238E27FC236}">
              <a16:creationId xmlns:a16="http://schemas.microsoft.com/office/drawing/2014/main" id="{9DB886F6-2F55-7833-358A-A777148E4355}"/>
            </a:ext>
          </a:extLst>
        </xdr:cNvPr>
        <xdr:cNvGrpSpPr/>
      </xdr:nvGrpSpPr>
      <xdr:grpSpPr>
        <a:xfrm>
          <a:off x="857250" y="158750"/>
          <a:ext cx="4932167" cy="334010"/>
          <a:chOff x="885825" y="171450"/>
          <a:chExt cx="5082979" cy="359410"/>
        </a:xfrm>
      </xdr:grpSpPr>
      <xdr:grpSp>
        <xdr:nvGrpSpPr>
          <xdr:cNvPr id="3" name="Group 2">
            <a:hlinkClick xmlns:r="http://schemas.openxmlformats.org/officeDocument/2006/relationships" r:id="rId1"/>
            <a:extLst>
              <a:ext uri="{FF2B5EF4-FFF2-40B4-BE49-F238E27FC236}">
                <a16:creationId xmlns:a16="http://schemas.microsoft.com/office/drawing/2014/main" id="{437365D8-38E0-D1EB-25F9-752132D54906}"/>
              </a:ext>
            </a:extLst>
          </xdr:cNvPr>
          <xdr:cNvGrpSpPr/>
        </xdr:nvGrpSpPr>
        <xdr:grpSpPr>
          <a:xfrm>
            <a:off x="940162" y="187874"/>
            <a:ext cx="286329" cy="291609"/>
            <a:chOff x="795232" y="4916382"/>
            <a:chExt cx="433668" cy="440266"/>
          </a:xfrm>
        </xdr:grpSpPr>
        <xdr:pic>
          <xdr:nvPicPr>
            <xdr:cNvPr id="10" name="Graphic 9" descr="Home outline">
              <a:extLst>
                <a:ext uri="{FF2B5EF4-FFF2-40B4-BE49-F238E27FC236}">
                  <a16:creationId xmlns:a16="http://schemas.microsoft.com/office/drawing/2014/main" id="{6B89EE45-DE7C-7A91-D4F9-DD3C2DF2E335}"/>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1" name="Oval 10">
              <a:extLst>
                <a:ext uri="{FF2B5EF4-FFF2-40B4-BE49-F238E27FC236}">
                  <a16:creationId xmlns:a16="http://schemas.microsoft.com/office/drawing/2014/main" id="{DE0EAB7E-6512-4C2B-6822-5CCAB8D05B73}"/>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4" name="Flowchart: Terminator 3">
            <a:hlinkClick xmlns:r="http://schemas.openxmlformats.org/officeDocument/2006/relationships" r:id="rId4"/>
            <a:extLst>
              <a:ext uri="{FF2B5EF4-FFF2-40B4-BE49-F238E27FC236}">
                <a16:creationId xmlns:a16="http://schemas.microsoft.com/office/drawing/2014/main" id="{65E64503-EBCA-DA82-4727-8FFE3A0B62B7}"/>
              </a:ext>
            </a:extLst>
          </xdr:cNvPr>
          <xdr:cNvSpPr/>
        </xdr:nvSpPr>
        <xdr:spPr>
          <a:xfrm>
            <a:off x="1324602" y="216827"/>
            <a:ext cx="844772" cy="262863"/>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5" name="Flowchart: Terminator 4">
            <a:hlinkClick xmlns:r="http://schemas.openxmlformats.org/officeDocument/2006/relationships" r:id="rId5"/>
            <a:extLst>
              <a:ext uri="{FF2B5EF4-FFF2-40B4-BE49-F238E27FC236}">
                <a16:creationId xmlns:a16="http://schemas.microsoft.com/office/drawing/2014/main" id="{E43F7BE7-136E-AB24-9241-D1BB72D6B7BD}"/>
              </a:ext>
            </a:extLst>
          </xdr:cNvPr>
          <xdr:cNvSpPr/>
        </xdr:nvSpPr>
        <xdr:spPr>
          <a:xfrm>
            <a:off x="2207500" y="230528"/>
            <a:ext cx="886666" cy="258677"/>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6" name="Flowchart: Terminator 5">
            <a:hlinkClick xmlns:r="http://schemas.openxmlformats.org/officeDocument/2006/relationships" r:id="rId6"/>
            <a:extLst>
              <a:ext uri="{FF2B5EF4-FFF2-40B4-BE49-F238E27FC236}">
                <a16:creationId xmlns:a16="http://schemas.microsoft.com/office/drawing/2014/main" id="{8257FCC6-8693-43FD-9CE2-9190F2FB0BC8}"/>
              </a:ext>
            </a:extLst>
          </xdr:cNvPr>
          <xdr:cNvSpPr/>
        </xdr:nvSpPr>
        <xdr:spPr>
          <a:xfrm>
            <a:off x="3130404" y="226670"/>
            <a:ext cx="892375" cy="253020"/>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4E952C4C-AF9D-4F19-299F-315CA552C5BA}"/>
              </a:ext>
            </a:extLst>
          </xdr:cNvPr>
          <xdr:cNvSpPr/>
        </xdr:nvSpPr>
        <xdr:spPr>
          <a:xfrm>
            <a:off x="4047576" y="231219"/>
            <a:ext cx="879062" cy="247512"/>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Governance</a:t>
            </a:r>
          </a:p>
        </xdr:txBody>
      </xdr:sp>
      <xdr:sp macro="" textlink="">
        <xdr:nvSpPr>
          <xdr:cNvPr id="8" name="Flowchart: Terminator 7">
            <a:hlinkClick xmlns:r="http://schemas.openxmlformats.org/officeDocument/2006/relationships" r:id="rId8"/>
            <a:extLst>
              <a:ext uri="{FF2B5EF4-FFF2-40B4-BE49-F238E27FC236}">
                <a16:creationId xmlns:a16="http://schemas.microsoft.com/office/drawing/2014/main" id="{DCDF34AE-9F2E-E5C6-4E7B-2E3F5A4BBE88}"/>
              </a:ext>
            </a:extLst>
          </xdr:cNvPr>
          <xdr:cNvSpPr/>
        </xdr:nvSpPr>
        <xdr:spPr>
          <a:xfrm>
            <a:off x="4991432" y="226676"/>
            <a:ext cx="897176" cy="2530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9" name="Rectangle: Rounded Corners 8">
            <a:extLst>
              <a:ext uri="{FF2B5EF4-FFF2-40B4-BE49-F238E27FC236}">
                <a16:creationId xmlns:a16="http://schemas.microsoft.com/office/drawing/2014/main" id="{2F703720-A0D5-058B-46B6-E277EC4985D8}"/>
              </a:ext>
            </a:extLst>
          </xdr:cNvPr>
          <xdr:cNvSpPr/>
        </xdr:nvSpPr>
        <xdr:spPr>
          <a:xfrm>
            <a:off x="885825" y="171450"/>
            <a:ext cx="5082979" cy="359410"/>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307322</xdr:colOff>
      <xdr:row>9</xdr:row>
      <xdr:rowOff>272806</xdr:rowOff>
    </xdr:to>
    <xdr:grpSp>
      <xdr:nvGrpSpPr>
        <xdr:cNvPr id="13" name="Group 12">
          <a:extLst>
            <a:ext uri="{FF2B5EF4-FFF2-40B4-BE49-F238E27FC236}">
              <a16:creationId xmlns:a16="http://schemas.microsoft.com/office/drawing/2014/main" id="{4F40F0DA-FE6B-457D-B985-FED151719D1F}"/>
            </a:ext>
          </a:extLst>
        </xdr:cNvPr>
        <xdr:cNvGrpSpPr/>
      </xdr:nvGrpSpPr>
      <xdr:grpSpPr>
        <a:xfrm>
          <a:off x="857250" y="635000"/>
          <a:ext cx="1164572" cy="1455494"/>
          <a:chOff x="4839540" y="616661"/>
          <a:chExt cx="1189337" cy="1463431"/>
        </a:xfrm>
      </xdr:grpSpPr>
      <xdr:sp macro="" textlink="">
        <xdr:nvSpPr>
          <xdr:cNvPr id="14" name="Rectangle: Rounded Corners 13">
            <a:extLst>
              <a:ext uri="{FF2B5EF4-FFF2-40B4-BE49-F238E27FC236}">
                <a16:creationId xmlns:a16="http://schemas.microsoft.com/office/drawing/2014/main" id="{62CCFBC5-1E99-81E8-A709-398B25D13CB2}"/>
              </a:ext>
            </a:extLst>
          </xdr:cNvPr>
          <xdr:cNvSpPr/>
        </xdr:nvSpPr>
        <xdr:spPr>
          <a:xfrm>
            <a:off x="4839540" y="637335"/>
            <a:ext cx="1189337" cy="1442757"/>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5" name="TextBox 14">
            <a:extLst>
              <a:ext uri="{FF2B5EF4-FFF2-40B4-BE49-F238E27FC236}">
                <a16:creationId xmlns:a16="http://schemas.microsoft.com/office/drawing/2014/main" id="{DD94E4F9-E64A-FE7E-390C-27E3EC6F6068}"/>
              </a:ext>
            </a:extLst>
          </xdr:cNvPr>
          <xdr:cNvSpPr txBox="1"/>
        </xdr:nvSpPr>
        <xdr:spPr>
          <a:xfrm>
            <a:off x="4910753" y="820944"/>
            <a:ext cx="856971" cy="272210"/>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6" name="TextBox 15">
            <a:extLst>
              <a:ext uri="{FF2B5EF4-FFF2-40B4-BE49-F238E27FC236}">
                <a16:creationId xmlns:a16="http://schemas.microsoft.com/office/drawing/2014/main" id="{691931D1-41F5-8832-BD79-D5B49F7CE86F}"/>
              </a:ext>
            </a:extLst>
          </xdr:cNvPr>
          <xdr:cNvSpPr txBox="1"/>
        </xdr:nvSpPr>
        <xdr:spPr>
          <a:xfrm>
            <a:off x="4840230" y="616661"/>
            <a:ext cx="1187655" cy="25997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Governance</a:t>
            </a:r>
          </a:p>
        </xdr:txBody>
      </xdr:sp>
      <xdr:sp macro="" textlink="">
        <xdr:nvSpPr>
          <xdr:cNvPr id="17" name="TextBox 16">
            <a:hlinkClick xmlns:r="http://schemas.openxmlformats.org/officeDocument/2006/relationships" r:id="rId9"/>
            <a:extLst>
              <a:ext uri="{FF2B5EF4-FFF2-40B4-BE49-F238E27FC236}">
                <a16:creationId xmlns:a16="http://schemas.microsoft.com/office/drawing/2014/main" id="{CC806151-421E-0A74-BA0B-D3FCA61416F4}"/>
              </a:ext>
            </a:extLst>
          </xdr:cNvPr>
          <xdr:cNvSpPr txBox="1"/>
        </xdr:nvSpPr>
        <xdr:spPr>
          <a:xfrm>
            <a:off x="4910278" y="1130299"/>
            <a:ext cx="1027185" cy="351518"/>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Government and tax transparency</a:t>
            </a:r>
          </a:p>
        </xdr:txBody>
      </xdr:sp>
      <xdr:sp macro="" textlink="">
        <xdr:nvSpPr>
          <xdr:cNvPr id="18" name="TextBox 17">
            <a:hlinkClick xmlns:r="http://schemas.openxmlformats.org/officeDocument/2006/relationships" r:id="rId10"/>
            <a:extLst>
              <a:ext uri="{FF2B5EF4-FFF2-40B4-BE49-F238E27FC236}">
                <a16:creationId xmlns:a16="http://schemas.microsoft.com/office/drawing/2014/main" id="{0CCB76BD-E76B-BE9A-0489-415325B36A67}"/>
              </a:ext>
            </a:extLst>
          </xdr:cNvPr>
          <xdr:cNvSpPr txBox="1"/>
        </xdr:nvSpPr>
        <xdr:spPr>
          <a:xfrm>
            <a:off x="4914088" y="1518229"/>
            <a:ext cx="1027185" cy="20999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Policy influence</a:t>
            </a:r>
          </a:p>
        </xdr:txBody>
      </xdr:sp>
      <xdr:sp macro="" textlink="">
        <xdr:nvSpPr>
          <xdr:cNvPr id="19" name="TextBox 18">
            <a:hlinkClick xmlns:r="http://schemas.openxmlformats.org/officeDocument/2006/relationships" r:id="rId11"/>
            <a:extLst>
              <a:ext uri="{FF2B5EF4-FFF2-40B4-BE49-F238E27FC236}">
                <a16:creationId xmlns:a16="http://schemas.microsoft.com/office/drawing/2014/main" id="{19A2F49B-1869-7C11-0AE1-BB98B51623DD}"/>
              </a:ext>
            </a:extLst>
          </xdr:cNvPr>
          <xdr:cNvSpPr txBox="1"/>
        </xdr:nvSpPr>
        <xdr:spPr>
          <a:xfrm>
            <a:off x="4910278" y="1763601"/>
            <a:ext cx="1027185" cy="20619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Code of conduct</a:t>
            </a:r>
          </a:p>
        </xdr:txBody>
      </xdr:sp>
    </xdr:grpSp>
    <xdr:clientData/>
  </xdr:twoCellAnchor>
</xdr:wsDr>
</file>

<file path=xl/drawings/drawing43.xml><?xml version="1.0" encoding="utf-8"?>
<xdr:wsDr xmlns:xdr="http://schemas.openxmlformats.org/drawingml/2006/spreadsheetDrawing" xmlns:a="http://schemas.openxmlformats.org/drawingml/2006/main">
  <xdr:twoCellAnchor>
    <xdr:from>
      <xdr:col>1</xdr:col>
      <xdr:colOff>0</xdr:colOff>
      <xdr:row>1</xdr:row>
      <xdr:rowOff>0</xdr:rowOff>
    </xdr:from>
    <xdr:to>
      <xdr:col>3</xdr:col>
      <xdr:colOff>3306054</xdr:colOff>
      <xdr:row>3</xdr:row>
      <xdr:rowOff>26181</xdr:rowOff>
    </xdr:to>
    <xdr:grpSp>
      <xdr:nvGrpSpPr>
        <xdr:cNvPr id="2" name="Group 1">
          <a:extLst>
            <a:ext uri="{FF2B5EF4-FFF2-40B4-BE49-F238E27FC236}">
              <a16:creationId xmlns:a16="http://schemas.microsoft.com/office/drawing/2014/main" id="{18418725-A28B-4845-8556-B15F6F9D0364}"/>
            </a:ext>
          </a:extLst>
        </xdr:cNvPr>
        <xdr:cNvGrpSpPr/>
      </xdr:nvGrpSpPr>
      <xdr:grpSpPr>
        <a:xfrm>
          <a:off x="857250" y="164523"/>
          <a:ext cx="5020554" cy="355226"/>
          <a:chOff x="885825" y="171450"/>
          <a:chExt cx="5082979" cy="359410"/>
        </a:xfrm>
      </xdr:grpSpPr>
      <xdr:grpSp>
        <xdr:nvGrpSpPr>
          <xdr:cNvPr id="3" name="Group 2">
            <a:hlinkClick xmlns:r="http://schemas.openxmlformats.org/officeDocument/2006/relationships" r:id="rId1"/>
            <a:extLst>
              <a:ext uri="{FF2B5EF4-FFF2-40B4-BE49-F238E27FC236}">
                <a16:creationId xmlns:a16="http://schemas.microsoft.com/office/drawing/2014/main" id="{EF3F6347-EB40-DECE-6DFD-3E6E228DC69C}"/>
              </a:ext>
            </a:extLst>
          </xdr:cNvPr>
          <xdr:cNvGrpSpPr/>
        </xdr:nvGrpSpPr>
        <xdr:grpSpPr>
          <a:xfrm>
            <a:off x="940162" y="187874"/>
            <a:ext cx="286329" cy="291609"/>
            <a:chOff x="795232" y="4916382"/>
            <a:chExt cx="433668" cy="440266"/>
          </a:xfrm>
        </xdr:grpSpPr>
        <xdr:pic>
          <xdr:nvPicPr>
            <xdr:cNvPr id="10" name="Graphic 9" descr="Home outline">
              <a:extLst>
                <a:ext uri="{FF2B5EF4-FFF2-40B4-BE49-F238E27FC236}">
                  <a16:creationId xmlns:a16="http://schemas.microsoft.com/office/drawing/2014/main" id="{43F158DF-9669-D2B3-37F2-1B619ABC45A7}"/>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1" name="Oval 10">
              <a:extLst>
                <a:ext uri="{FF2B5EF4-FFF2-40B4-BE49-F238E27FC236}">
                  <a16:creationId xmlns:a16="http://schemas.microsoft.com/office/drawing/2014/main" id="{B8AD0D55-D326-9F7E-A4AA-391BFB788A8C}"/>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4" name="Flowchart: Terminator 3">
            <a:hlinkClick xmlns:r="http://schemas.openxmlformats.org/officeDocument/2006/relationships" r:id="rId4"/>
            <a:extLst>
              <a:ext uri="{FF2B5EF4-FFF2-40B4-BE49-F238E27FC236}">
                <a16:creationId xmlns:a16="http://schemas.microsoft.com/office/drawing/2014/main" id="{E97034C4-7EA3-3F2C-15ED-9465EA844622}"/>
              </a:ext>
            </a:extLst>
          </xdr:cNvPr>
          <xdr:cNvSpPr/>
        </xdr:nvSpPr>
        <xdr:spPr>
          <a:xfrm>
            <a:off x="1324602" y="216827"/>
            <a:ext cx="844772" cy="262863"/>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5" name="Flowchart: Terminator 4">
            <a:hlinkClick xmlns:r="http://schemas.openxmlformats.org/officeDocument/2006/relationships" r:id="rId5"/>
            <a:extLst>
              <a:ext uri="{FF2B5EF4-FFF2-40B4-BE49-F238E27FC236}">
                <a16:creationId xmlns:a16="http://schemas.microsoft.com/office/drawing/2014/main" id="{1E14B795-8030-B545-D4A6-327CDA899794}"/>
              </a:ext>
            </a:extLst>
          </xdr:cNvPr>
          <xdr:cNvSpPr/>
        </xdr:nvSpPr>
        <xdr:spPr>
          <a:xfrm>
            <a:off x="2207500" y="230528"/>
            <a:ext cx="886666" cy="258677"/>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6" name="Flowchart: Terminator 5">
            <a:hlinkClick xmlns:r="http://schemas.openxmlformats.org/officeDocument/2006/relationships" r:id="rId6"/>
            <a:extLst>
              <a:ext uri="{FF2B5EF4-FFF2-40B4-BE49-F238E27FC236}">
                <a16:creationId xmlns:a16="http://schemas.microsoft.com/office/drawing/2014/main" id="{00BD4332-9FD1-1CB5-1DED-778A2373B2A4}"/>
              </a:ext>
            </a:extLst>
          </xdr:cNvPr>
          <xdr:cNvSpPr/>
        </xdr:nvSpPr>
        <xdr:spPr>
          <a:xfrm>
            <a:off x="3130404" y="226670"/>
            <a:ext cx="892375" cy="253020"/>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7" name="Flowchart: Terminator 6">
            <a:hlinkClick xmlns:r="http://schemas.openxmlformats.org/officeDocument/2006/relationships" r:id="rId7"/>
            <a:extLst>
              <a:ext uri="{FF2B5EF4-FFF2-40B4-BE49-F238E27FC236}">
                <a16:creationId xmlns:a16="http://schemas.microsoft.com/office/drawing/2014/main" id="{31C62FDE-9A31-F312-9F97-D56CDA7908F0}"/>
              </a:ext>
            </a:extLst>
          </xdr:cNvPr>
          <xdr:cNvSpPr/>
        </xdr:nvSpPr>
        <xdr:spPr>
          <a:xfrm>
            <a:off x="4047576" y="231219"/>
            <a:ext cx="879062" cy="247512"/>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Governance</a:t>
            </a:r>
          </a:p>
        </xdr:txBody>
      </xdr:sp>
      <xdr:sp macro="" textlink="">
        <xdr:nvSpPr>
          <xdr:cNvPr id="8" name="Flowchart: Terminator 7">
            <a:hlinkClick xmlns:r="http://schemas.openxmlformats.org/officeDocument/2006/relationships" r:id="rId8"/>
            <a:extLst>
              <a:ext uri="{FF2B5EF4-FFF2-40B4-BE49-F238E27FC236}">
                <a16:creationId xmlns:a16="http://schemas.microsoft.com/office/drawing/2014/main" id="{C29DA3BA-1BF6-D141-32BB-751DBB5D4557}"/>
              </a:ext>
            </a:extLst>
          </xdr:cNvPr>
          <xdr:cNvSpPr/>
        </xdr:nvSpPr>
        <xdr:spPr>
          <a:xfrm>
            <a:off x="4991432" y="226676"/>
            <a:ext cx="897176" cy="2530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9" name="Rectangle: Rounded Corners 8">
            <a:extLst>
              <a:ext uri="{FF2B5EF4-FFF2-40B4-BE49-F238E27FC236}">
                <a16:creationId xmlns:a16="http://schemas.microsoft.com/office/drawing/2014/main" id="{DD75D644-B36A-26B0-C3A4-97EC3060E5F9}"/>
              </a:ext>
            </a:extLst>
          </xdr:cNvPr>
          <xdr:cNvSpPr/>
        </xdr:nvSpPr>
        <xdr:spPr>
          <a:xfrm>
            <a:off x="885825" y="171450"/>
            <a:ext cx="5082979" cy="359410"/>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309919</xdr:colOff>
      <xdr:row>10</xdr:row>
      <xdr:rowOff>18228</xdr:rowOff>
    </xdr:to>
    <xdr:grpSp>
      <xdr:nvGrpSpPr>
        <xdr:cNvPr id="26" name="Group 25">
          <a:extLst>
            <a:ext uri="{FF2B5EF4-FFF2-40B4-BE49-F238E27FC236}">
              <a16:creationId xmlns:a16="http://schemas.microsoft.com/office/drawing/2014/main" id="{ED58D6E9-7299-41A8-BD00-63945D240235}"/>
            </a:ext>
          </a:extLst>
        </xdr:cNvPr>
        <xdr:cNvGrpSpPr/>
      </xdr:nvGrpSpPr>
      <xdr:grpSpPr>
        <a:xfrm>
          <a:off x="857250" y="658091"/>
          <a:ext cx="1167169" cy="1490273"/>
          <a:chOff x="4839540" y="616661"/>
          <a:chExt cx="1189337" cy="1463431"/>
        </a:xfrm>
      </xdr:grpSpPr>
      <xdr:sp macro="" textlink="">
        <xdr:nvSpPr>
          <xdr:cNvPr id="27" name="Rectangle: Rounded Corners 26">
            <a:extLst>
              <a:ext uri="{FF2B5EF4-FFF2-40B4-BE49-F238E27FC236}">
                <a16:creationId xmlns:a16="http://schemas.microsoft.com/office/drawing/2014/main" id="{54B846E6-05F3-0223-05E5-7E59917A57B9}"/>
              </a:ext>
            </a:extLst>
          </xdr:cNvPr>
          <xdr:cNvSpPr/>
        </xdr:nvSpPr>
        <xdr:spPr>
          <a:xfrm>
            <a:off x="4839540" y="637335"/>
            <a:ext cx="1189337" cy="1442757"/>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8" name="TextBox 27">
            <a:extLst>
              <a:ext uri="{FF2B5EF4-FFF2-40B4-BE49-F238E27FC236}">
                <a16:creationId xmlns:a16="http://schemas.microsoft.com/office/drawing/2014/main" id="{0A23428A-F488-2418-98E5-8FF1FCFF8A0E}"/>
              </a:ext>
            </a:extLst>
          </xdr:cNvPr>
          <xdr:cNvSpPr txBox="1"/>
        </xdr:nvSpPr>
        <xdr:spPr>
          <a:xfrm>
            <a:off x="4910753" y="820944"/>
            <a:ext cx="856971" cy="272210"/>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29" name="TextBox 28">
            <a:extLst>
              <a:ext uri="{FF2B5EF4-FFF2-40B4-BE49-F238E27FC236}">
                <a16:creationId xmlns:a16="http://schemas.microsoft.com/office/drawing/2014/main" id="{857BD42C-FDE0-8D00-A5CD-BAE3ED9587B0}"/>
              </a:ext>
            </a:extLst>
          </xdr:cNvPr>
          <xdr:cNvSpPr txBox="1"/>
        </xdr:nvSpPr>
        <xdr:spPr>
          <a:xfrm>
            <a:off x="4840230" y="616661"/>
            <a:ext cx="1187655" cy="25997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Governance</a:t>
            </a:r>
          </a:p>
        </xdr:txBody>
      </xdr:sp>
      <xdr:sp macro="" textlink="">
        <xdr:nvSpPr>
          <xdr:cNvPr id="30" name="TextBox 29">
            <a:hlinkClick xmlns:r="http://schemas.openxmlformats.org/officeDocument/2006/relationships" r:id="rId9"/>
            <a:extLst>
              <a:ext uri="{FF2B5EF4-FFF2-40B4-BE49-F238E27FC236}">
                <a16:creationId xmlns:a16="http://schemas.microsoft.com/office/drawing/2014/main" id="{E88B3976-6386-DF91-597C-A05FBD1A5336}"/>
              </a:ext>
            </a:extLst>
          </xdr:cNvPr>
          <xdr:cNvSpPr txBox="1"/>
        </xdr:nvSpPr>
        <xdr:spPr>
          <a:xfrm>
            <a:off x="4910278" y="1130299"/>
            <a:ext cx="1027185" cy="35151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Government and tax transparency</a:t>
            </a:r>
          </a:p>
        </xdr:txBody>
      </xdr:sp>
      <xdr:sp macro="" textlink="">
        <xdr:nvSpPr>
          <xdr:cNvPr id="31" name="TextBox 30">
            <a:hlinkClick xmlns:r="http://schemas.openxmlformats.org/officeDocument/2006/relationships" r:id="rId10"/>
            <a:extLst>
              <a:ext uri="{FF2B5EF4-FFF2-40B4-BE49-F238E27FC236}">
                <a16:creationId xmlns:a16="http://schemas.microsoft.com/office/drawing/2014/main" id="{188DBDEB-A80E-323E-47C4-B1D885191B67}"/>
              </a:ext>
            </a:extLst>
          </xdr:cNvPr>
          <xdr:cNvSpPr txBox="1"/>
        </xdr:nvSpPr>
        <xdr:spPr>
          <a:xfrm>
            <a:off x="4914088" y="1518229"/>
            <a:ext cx="1027185" cy="209999"/>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Policy influence</a:t>
            </a:r>
          </a:p>
        </xdr:txBody>
      </xdr:sp>
      <xdr:sp macro="" textlink="">
        <xdr:nvSpPr>
          <xdr:cNvPr id="32" name="TextBox 31">
            <a:hlinkClick xmlns:r="http://schemas.openxmlformats.org/officeDocument/2006/relationships" r:id="rId11"/>
            <a:extLst>
              <a:ext uri="{FF2B5EF4-FFF2-40B4-BE49-F238E27FC236}">
                <a16:creationId xmlns:a16="http://schemas.microsoft.com/office/drawing/2014/main" id="{227C006C-5F69-9769-0551-ED544222F0E2}"/>
              </a:ext>
            </a:extLst>
          </xdr:cNvPr>
          <xdr:cNvSpPr txBox="1"/>
        </xdr:nvSpPr>
        <xdr:spPr>
          <a:xfrm>
            <a:off x="4910278" y="1763601"/>
            <a:ext cx="1027185" cy="206190"/>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ZA" sz="800" kern="1200"/>
              <a:t>Code of conduct</a:t>
            </a:r>
          </a:p>
        </xdr:txBody>
      </xdr:sp>
    </xdr:grpSp>
    <xdr:clientData/>
  </xdr:twoCellAnchor>
</xdr:wsDr>
</file>

<file path=xl/drawings/drawing44.xml><?xml version="1.0" encoding="utf-8"?>
<xdr:wsDr xmlns:xdr="http://schemas.openxmlformats.org/drawingml/2006/spreadsheetDrawing" xmlns:a="http://schemas.openxmlformats.org/drawingml/2006/main">
  <xdr:twoCellAnchor>
    <xdr:from>
      <xdr:col>4</xdr:col>
      <xdr:colOff>0</xdr:colOff>
      <xdr:row>7</xdr:row>
      <xdr:rowOff>104775</xdr:rowOff>
    </xdr:from>
    <xdr:to>
      <xdr:col>10</xdr:col>
      <xdr:colOff>0</xdr:colOff>
      <xdr:row>9</xdr:row>
      <xdr:rowOff>2225</xdr:rowOff>
    </xdr:to>
    <xdr:sp macro="" textlink="">
      <xdr:nvSpPr>
        <xdr:cNvPr id="2" name="Rectangle: Rounded Corners 32">
          <a:extLst>
            <a:ext uri="{FF2B5EF4-FFF2-40B4-BE49-F238E27FC236}">
              <a16:creationId xmlns:a16="http://schemas.microsoft.com/office/drawing/2014/main" id="{938B875B-36A7-422C-BB2A-0DC760A822AB}"/>
            </a:ext>
          </a:extLst>
        </xdr:cNvPr>
        <xdr:cNvSpPr/>
      </xdr:nvSpPr>
      <xdr:spPr>
        <a:xfrm>
          <a:off x="5800725" y="1190625"/>
          <a:ext cx="6057900" cy="240350"/>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4</xdr:col>
      <xdr:colOff>0</xdr:colOff>
      <xdr:row>16</xdr:row>
      <xdr:rowOff>19050</xdr:rowOff>
    </xdr:from>
    <xdr:to>
      <xdr:col>10</xdr:col>
      <xdr:colOff>0</xdr:colOff>
      <xdr:row>17</xdr:row>
      <xdr:rowOff>2226</xdr:rowOff>
    </xdr:to>
    <xdr:sp macro="" textlink="">
      <xdr:nvSpPr>
        <xdr:cNvPr id="3" name="Rectangle: Rounded Corners 32">
          <a:extLst>
            <a:ext uri="{FF2B5EF4-FFF2-40B4-BE49-F238E27FC236}">
              <a16:creationId xmlns:a16="http://schemas.microsoft.com/office/drawing/2014/main" id="{74E4BCF6-3517-40B7-91E3-9D40C60E806F}"/>
            </a:ext>
          </a:extLst>
        </xdr:cNvPr>
        <xdr:cNvSpPr/>
      </xdr:nvSpPr>
      <xdr:spPr>
        <a:xfrm>
          <a:off x="5800725" y="3714750"/>
          <a:ext cx="6057900" cy="259401"/>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4</xdr:col>
      <xdr:colOff>0</xdr:colOff>
      <xdr:row>23</xdr:row>
      <xdr:rowOff>266701</xdr:rowOff>
    </xdr:from>
    <xdr:to>
      <xdr:col>10</xdr:col>
      <xdr:colOff>0</xdr:colOff>
      <xdr:row>25</xdr:row>
      <xdr:rowOff>2227</xdr:rowOff>
    </xdr:to>
    <xdr:sp macro="" textlink="">
      <xdr:nvSpPr>
        <xdr:cNvPr id="4" name="Rectangle: Rounded Corners 32">
          <a:extLst>
            <a:ext uri="{FF2B5EF4-FFF2-40B4-BE49-F238E27FC236}">
              <a16:creationId xmlns:a16="http://schemas.microsoft.com/office/drawing/2014/main" id="{CFCFECAF-7FBB-4B26-A6A3-45BF218935AC}"/>
            </a:ext>
          </a:extLst>
        </xdr:cNvPr>
        <xdr:cNvSpPr/>
      </xdr:nvSpPr>
      <xdr:spPr>
        <a:xfrm>
          <a:off x="5800725" y="5895976"/>
          <a:ext cx="6057900" cy="287976"/>
        </a:xfrm>
        <a:custGeom>
          <a:avLst/>
          <a:gdLst>
            <a:gd name="connsiteX0" fmla="*/ 0 w 5854504"/>
            <a:gd name="connsiteY0" fmla="*/ 51290 h 307731"/>
            <a:gd name="connsiteX1" fmla="*/ 51290 w 5854504"/>
            <a:gd name="connsiteY1" fmla="*/ 0 h 307731"/>
            <a:gd name="connsiteX2" fmla="*/ 5803214 w 5854504"/>
            <a:gd name="connsiteY2" fmla="*/ 0 h 307731"/>
            <a:gd name="connsiteX3" fmla="*/ 5854504 w 5854504"/>
            <a:gd name="connsiteY3" fmla="*/ 51290 h 307731"/>
            <a:gd name="connsiteX4" fmla="*/ 5854504 w 5854504"/>
            <a:gd name="connsiteY4" fmla="*/ 256441 h 307731"/>
            <a:gd name="connsiteX5" fmla="*/ 5803214 w 5854504"/>
            <a:gd name="connsiteY5" fmla="*/ 307731 h 307731"/>
            <a:gd name="connsiteX6" fmla="*/ 51290 w 5854504"/>
            <a:gd name="connsiteY6" fmla="*/ 307731 h 307731"/>
            <a:gd name="connsiteX7" fmla="*/ 0 w 5854504"/>
            <a:gd name="connsiteY7" fmla="*/ 256441 h 307731"/>
            <a:gd name="connsiteX8" fmla="*/ 0 w 5854504"/>
            <a:gd name="connsiteY8" fmla="*/ 51290 h 30773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5803214 w 5854504"/>
            <a:gd name="connsiteY7" fmla="*/ 307731 h 399171"/>
            <a:gd name="connsiteX8" fmla="*/ 142730 w 5854504"/>
            <a:gd name="connsiteY8" fmla="*/ 399171 h 399171"/>
            <a:gd name="connsiteX0" fmla="*/ 51290 w 5854504"/>
            <a:gd name="connsiteY0" fmla="*/ 307731 h 399171"/>
            <a:gd name="connsiteX1" fmla="*/ 0 w 5854504"/>
            <a:gd name="connsiteY1" fmla="*/ 256441 h 399171"/>
            <a:gd name="connsiteX2" fmla="*/ 0 w 5854504"/>
            <a:gd name="connsiteY2" fmla="*/ 51290 h 399171"/>
            <a:gd name="connsiteX3" fmla="*/ 51290 w 5854504"/>
            <a:gd name="connsiteY3" fmla="*/ 0 h 399171"/>
            <a:gd name="connsiteX4" fmla="*/ 5803214 w 5854504"/>
            <a:gd name="connsiteY4" fmla="*/ 0 h 399171"/>
            <a:gd name="connsiteX5" fmla="*/ 5854504 w 5854504"/>
            <a:gd name="connsiteY5" fmla="*/ 51290 h 399171"/>
            <a:gd name="connsiteX6" fmla="*/ 5854504 w 5854504"/>
            <a:gd name="connsiteY6" fmla="*/ 256441 h 399171"/>
            <a:gd name="connsiteX7" fmla="*/ 142730 w 5854504"/>
            <a:gd name="connsiteY7" fmla="*/ 399171 h 399171"/>
            <a:gd name="connsiteX0" fmla="*/ 51290 w 5854504"/>
            <a:gd name="connsiteY0" fmla="*/ 307731 h 307731"/>
            <a:gd name="connsiteX1" fmla="*/ 0 w 5854504"/>
            <a:gd name="connsiteY1" fmla="*/ 256441 h 307731"/>
            <a:gd name="connsiteX2" fmla="*/ 0 w 5854504"/>
            <a:gd name="connsiteY2" fmla="*/ 51290 h 307731"/>
            <a:gd name="connsiteX3" fmla="*/ 51290 w 5854504"/>
            <a:gd name="connsiteY3" fmla="*/ 0 h 307731"/>
            <a:gd name="connsiteX4" fmla="*/ 5803214 w 5854504"/>
            <a:gd name="connsiteY4" fmla="*/ 0 h 307731"/>
            <a:gd name="connsiteX5" fmla="*/ 5854504 w 5854504"/>
            <a:gd name="connsiteY5" fmla="*/ 51290 h 307731"/>
            <a:gd name="connsiteX6" fmla="*/ 5854504 w 5854504"/>
            <a:gd name="connsiteY6" fmla="*/ 256441 h 307731"/>
            <a:gd name="connsiteX0" fmla="*/ 0 w 5854504"/>
            <a:gd name="connsiteY0" fmla="*/ 256441 h 256441"/>
            <a:gd name="connsiteX1" fmla="*/ 0 w 5854504"/>
            <a:gd name="connsiteY1" fmla="*/ 51290 h 256441"/>
            <a:gd name="connsiteX2" fmla="*/ 51290 w 5854504"/>
            <a:gd name="connsiteY2" fmla="*/ 0 h 256441"/>
            <a:gd name="connsiteX3" fmla="*/ 5803214 w 5854504"/>
            <a:gd name="connsiteY3" fmla="*/ 0 h 256441"/>
            <a:gd name="connsiteX4" fmla="*/ 5854504 w 5854504"/>
            <a:gd name="connsiteY4" fmla="*/ 51290 h 256441"/>
            <a:gd name="connsiteX5" fmla="*/ 5854504 w 5854504"/>
            <a:gd name="connsiteY5" fmla="*/ 256441 h 2564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5854504" h="256441">
              <a:moveTo>
                <a:pt x="0" y="256441"/>
              </a:moveTo>
              <a:lnTo>
                <a:pt x="0" y="51290"/>
              </a:lnTo>
              <a:cubicBezTo>
                <a:pt x="0" y="22963"/>
                <a:pt x="22963" y="0"/>
                <a:pt x="51290" y="0"/>
              </a:cubicBezTo>
              <a:lnTo>
                <a:pt x="5803214" y="0"/>
              </a:lnTo>
              <a:cubicBezTo>
                <a:pt x="5831541" y="0"/>
                <a:pt x="5854504" y="22963"/>
                <a:pt x="5854504" y="51290"/>
              </a:cubicBezTo>
              <a:lnTo>
                <a:pt x="5854504" y="256441"/>
              </a:lnTo>
            </a:path>
          </a:pathLst>
        </a:custGeom>
        <a:noFill/>
        <a:ln w="9525">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0</xdr:col>
      <xdr:colOff>876300</xdr:colOff>
      <xdr:row>0</xdr:row>
      <xdr:rowOff>152400</xdr:rowOff>
    </xdr:from>
    <xdr:to>
      <xdr:col>4</xdr:col>
      <xdr:colOff>160459</xdr:colOff>
      <xdr:row>3</xdr:row>
      <xdr:rowOff>1270</xdr:rowOff>
    </xdr:to>
    <xdr:grpSp>
      <xdr:nvGrpSpPr>
        <xdr:cNvPr id="5" name="Group 4">
          <a:extLst>
            <a:ext uri="{FF2B5EF4-FFF2-40B4-BE49-F238E27FC236}">
              <a16:creationId xmlns:a16="http://schemas.microsoft.com/office/drawing/2014/main" id="{47C9EFEB-CA88-47A0-92DF-4208C9CBD23D}"/>
            </a:ext>
          </a:extLst>
        </xdr:cNvPr>
        <xdr:cNvGrpSpPr/>
      </xdr:nvGrpSpPr>
      <xdr:grpSpPr>
        <a:xfrm>
          <a:off x="857250" y="152400"/>
          <a:ext cx="4913434" cy="334645"/>
          <a:chOff x="885825" y="171450"/>
          <a:chExt cx="5082979" cy="359410"/>
        </a:xfrm>
      </xdr:grpSpPr>
      <xdr:grpSp>
        <xdr:nvGrpSpPr>
          <xdr:cNvPr id="6" name="Group 5">
            <a:hlinkClick xmlns:r="http://schemas.openxmlformats.org/officeDocument/2006/relationships" r:id="rId1"/>
            <a:extLst>
              <a:ext uri="{FF2B5EF4-FFF2-40B4-BE49-F238E27FC236}">
                <a16:creationId xmlns:a16="http://schemas.microsoft.com/office/drawing/2014/main" id="{EE57CDFB-DB37-9399-C9F6-A0954D510C45}"/>
              </a:ext>
            </a:extLst>
          </xdr:cNvPr>
          <xdr:cNvGrpSpPr/>
        </xdr:nvGrpSpPr>
        <xdr:grpSpPr>
          <a:xfrm>
            <a:off x="940162" y="187874"/>
            <a:ext cx="286329" cy="291609"/>
            <a:chOff x="795232" y="4916382"/>
            <a:chExt cx="433668" cy="440266"/>
          </a:xfrm>
        </xdr:grpSpPr>
        <xdr:pic>
          <xdr:nvPicPr>
            <xdr:cNvPr id="13" name="Graphic 12" descr="Home outline">
              <a:extLst>
                <a:ext uri="{FF2B5EF4-FFF2-40B4-BE49-F238E27FC236}">
                  <a16:creationId xmlns:a16="http://schemas.microsoft.com/office/drawing/2014/main" id="{4A997A62-FD37-1202-D067-AE8E8DF6F097}"/>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807042" y="4916382"/>
              <a:ext cx="418302" cy="401762"/>
            </a:xfrm>
            <a:prstGeom prst="rect">
              <a:avLst/>
            </a:prstGeom>
          </xdr:spPr>
        </xdr:pic>
        <xdr:sp macro="" textlink="">
          <xdr:nvSpPr>
            <xdr:cNvPr id="14" name="Oval 13">
              <a:extLst>
                <a:ext uri="{FF2B5EF4-FFF2-40B4-BE49-F238E27FC236}">
                  <a16:creationId xmlns:a16="http://schemas.microsoft.com/office/drawing/2014/main" id="{EC098E78-88E0-51A3-2BAA-C2D470192101}"/>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7" name="Flowchart: Terminator 6">
            <a:hlinkClick xmlns:r="http://schemas.openxmlformats.org/officeDocument/2006/relationships" r:id="rId4"/>
            <a:extLst>
              <a:ext uri="{FF2B5EF4-FFF2-40B4-BE49-F238E27FC236}">
                <a16:creationId xmlns:a16="http://schemas.microsoft.com/office/drawing/2014/main" id="{A2A5E1A5-36F9-0467-8494-2125DB6A72B5}"/>
              </a:ext>
            </a:extLst>
          </xdr:cNvPr>
          <xdr:cNvSpPr/>
        </xdr:nvSpPr>
        <xdr:spPr>
          <a:xfrm>
            <a:off x="1324602" y="216827"/>
            <a:ext cx="844772" cy="262863"/>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8" name="Flowchart: Terminator 7">
            <a:hlinkClick xmlns:r="http://schemas.openxmlformats.org/officeDocument/2006/relationships" r:id="rId5"/>
            <a:extLst>
              <a:ext uri="{FF2B5EF4-FFF2-40B4-BE49-F238E27FC236}">
                <a16:creationId xmlns:a16="http://schemas.microsoft.com/office/drawing/2014/main" id="{EEDFBAB1-8A83-0FC4-0DCC-F9C4462393C0}"/>
              </a:ext>
            </a:extLst>
          </xdr:cNvPr>
          <xdr:cNvSpPr/>
        </xdr:nvSpPr>
        <xdr:spPr>
          <a:xfrm>
            <a:off x="2207500" y="230528"/>
            <a:ext cx="886666" cy="258677"/>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9" name="Flowchart: Terminator 8">
            <a:hlinkClick xmlns:r="http://schemas.openxmlformats.org/officeDocument/2006/relationships" r:id="rId6"/>
            <a:extLst>
              <a:ext uri="{FF2B5EF4-FFF2-40B4-BE49-F238E27FC236}">
                <a16:creationId xmlns:a16="http://schemas.microsoft.com/office/drawing/2014/main" id="{EBA10AD1-F07F-54CA-E968-94CB9DB7035B}"/>
              </a:ext>
            </a:extLst>
          </xdr:cNvPr>
          <xdr:cNvSpPr/>
        </xdr:nvSpPr>
        <xdr:spPr>
          <a:xfrm>
            <a:off x="3130404" y="226670"/>
            <a:ext cx="892375" cy="253020"/>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0" name="Flowchart: Terminator 9">
            <a:hlinkClick xmlns:r="http://schemas.openxmlformats.org/officeDocument/2006/relationships" r:id="rId7"/>
            <a:extLst>
              <a:ext uri="{FF2B5EF4-FFF2-40B4-BE49-F238E27FC236}">
                <a16:creationId xmlns:a16="http://schemas.microsoft.com/office/drawing/2014/main" id="{D553BD20-565D-34C4-09E3-56D0770C43A1}"/>
              </a:ext>
            </a:extLst>
          </xdr:cNvPr>
          <xdr:cNvSpPr/>
        </xdr:nvSpPr>
        <xdr:spPr>
          <a:xfrm>
            <a:off x="4047576" y="231219"/>
            <a:ext cx="879062" cy="247512"/>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Governance</a:t>
            </a:r>
          </a:p>
        </xdr:txBody>
      </xdr:sp>
      <xdr:sp macro="" textlink="">
        <xdr:nvSpPr>
          <xdr:cNvPr id="11" name="Flowchart: Terminator 10">
            <a:hlinkClick xmlns:r="http://schemas.openxmlformats.org/officeDocument/2006/relationships" r:id="rId8"/>
            <a:extLst>
              <a:ext uri="{FF2B5EF4-FFF2-40B4-BE49-F238E27FC236}">
                <a16:creationId xmlns:a16="http://schemas.microsoft.com/office/drawing/2014/main" id="{12BFFDD2-DF5E-95C3-1F2A-287C360E5689}"/>
              </a:ext>
            </a:extLst>
          </xdr:cNvPr>
          <xdr:cNvSpPr/>
        </xdr:nvSpPr>
        <xdr:spPr>
          <a:xfrm>
            <a:off x="4991432" y="226676"/>
            <a:ext cx="897176" cy="253031"/>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Our operations</a:t>
            </a:r>
            <a:endParaRPr lang="en-ZA" sz="1100" kern="1200"/>
          </a:p>
        </xdr:txBody>
      </xdr:sp>
      <xdr:sp macro="" textlink="">
        <xdr:nvSpPr>
          <xdr:cNvPr id="12" name="Rectangle: Rounded Corners 11">
            <a:extLst>
              <a:ext uri="{FF2B5EF4-FFF2-40B4-BE49-F238E27FC236}">
                <a16:creationId xmlns:a16="http://schemas.microsoft.com/office/drawing/2014/main" id="{1EB458F1-BC0A-AFB2-2D47-3B3008522CF7}"/>
              </a:ext>
            </a:extLst>
          </xdr:cNvPr>
          <xdr:cNvSpPr/>
        </xdr:nvSpPr>
        <xdr:spPr>
          <a:xfrm>
            <a:off x="885825" y="171450"/>
            <a:ext cx="5082979" cy="359410"/>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307322</xdr:colOff>
      <xdr:row>11</xdr:row>
      <xdr:rowOff>2296</xdr:rowOff>
    </xdr:to>
    <xdr:grpSp>
      <xdr:nvGrpSpPr>
        <xdr:cNvPr id="15" name="Group 14">
          <a:extLst>
            <a:ext uri="{FF2B5EF4-FFF2-40B4-BE49-F238E27FC236}">
              <a16:creationId xmlns:a16="http://schemas.microsoft.com/office/drawing/2014/main" id="{1B8D1655-FD98-43C3-9B3B-3AC9CF24A027}"/>
            </a:ext>
          </a:extLst>
        </xdr:cNvPr>
        <xdr:cNvGrpSpPr/>
      </xdr:nvGrpSpPr>
      <xdr:grpSpPr>
        <a:xfrm>
          <a:off x="857250" y="647700"/>
          <a:ext cx="1164572" cy="1440571"/>
          <a:chOff x="4839540" y="616661"/>
          <a:chExt cx="1189337" cy="1463431"/>
        </a:xfrm>
      </xdr:grpSpPr>
      <xdr:sp macro="" textlink="">
        <xdr:nvSpPr>
          <xdr:cNvPr id="16" name="Rectangle: Rounded Corners 15">
            <a:extLst>
              <a:ext uri="{FF2B5EF4-FFF2-40B4-BE49-F238E27FC236}">
                <a16:creationId xmlns:a16="http://schemas.microsoft.com/office/drawing/2014/main" id="{1DE9F74E-95A1-0753-AE5E-F868F957E421}"/>
              </a:ext>
            </a:extLst>
          </xdr:cNvPr>
          <xdr:cNvSpPr/>
        </xdr:nvSpPr>
        <xdr:spPr>
          <a:xfrm>
            <a:off x="4839540" y="637335"/>
            <a:ext cx="1189337" cy="1442757"/>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7" name="TextBox 16">
            <a:extLst>
              <a:ext uri="{FF2B5EF4-FFF2-40B4-BE49-F238E27FC236}">
                <a16:creationId xmlns:a16="http://schemas.microsoft.com/office/drawing/2014/main" id="{E954F764-167C-1EEC-5C8B-9EECA3C6C4FC}"/>
              </a:ext>
            </a:extLst>
          </xdr:cNvPr>
          <xdr:cNvSpPr txBox="1"/>
        </xdr:nvSpPr>
        <xdr:spPr>
          <a:xfrm>
            <a:off x="4910753" y="820944"/>
            <a:ext cx="856971" cy="272210"/>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18" name="TextBox 17">
            <a:extLst>
              <a:ext uri="{FF2B5EF4-FFF2-40B4-BE49-F238E27FC236}">
                <a16:creationId xmlns:a16="http://schemas.microsoft.com/office/drawing/2014/main" id="{D51AC4B7-77C6-37EB-6983-E0DC7D1B1088}"/>
              </a:ext>
            </a:extLst>
          </xdr:cNvPr>
          <xdr:cNvSpPr txBox="1"/>
        </xdr:nvSpPr>
        <xdr:spPr>
          <a:xfrm>
            <a:off x="4840230" y="616661"/>
            <a:ext cx="1187655" cy="25997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Governance</a:t>
            </a:r>
          </a:p>
        </xdr:txBody>
      </xdr:sp>
      <xdr:sp macro="" textlink="">
        <xdr:nvSpPr>
          <xdr:cNvPr id="19" name="TextBox 18">
            <a:hlinkClick xmlns:r="http://schemas.openxmlformats.org/officeDocument/2006/relationships" r:id="rId9"/>
            <a:extLst>
              <a:ext uri="{FF2B5EF4-FFF2-40B4-BE49-F238E27FC236}">
                <a16:creationId xmlns:a16="http://schemas.microsoft.com/office/drawing/2014/main" id="{052C7DA4-DFEC-E767-89A9-6CB83F2B1AF0}"/>
              </a:ext>
            </a:extLst>
          </xdr:cNvPr>
          <xdr:cNvSpPr txBox="1"/>
        </xdr:nvSpPr>
        <xdr:spPr>
          <a:xfrm>
            <a:off x="4910278" y="1130299"/>
            <a:ext cx="1027185" cy="351518"/>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Government and tax transparency</a:t>
            </a:r>
          </a:p>
        </xdr:txBody>
      </xdr:sp>
      <xdr:sp macro="" textlink="">
        <xdr:nvSpPr>
          <xdr:cNvPr id="20" name="TextBox 19">
            <a:hlinkClick xmlns:r="http://schemas.openxmlformats.org/officeDocument/2006/relationships" r:id="rId10"/>
            <a:extLst>
              <a:ext uri="{FF2B5EF4-FFF2-40B4-BE49-F238E27FC236}">
                <a16:creationId xmlns:a16="http://schemas.microsoft.com/office/drawing/2014/main" id="{8A30915A-2F71-F5FA-8DDA-CC2F64DEA276}"/>
              </a:ext>
            </a:extLst>
          </xdr:cNvPr>
          <xdr:cNvSpPr txBox="1"/>
        </xdr:nvSpPr>
        <xdr:spPr>
          <a:xfrm>
            <a:off x="4914088" y="1518229"/>
            <a:ext cx="1027185" cy="209999"/>
          </a:xfrm>
          <a:prstGeom prst="rect">
            <a:avLst/>
          </a:prstGeom>
          <a:solidFill>
            <a:schemeClr val="lt1"/>
          </a:solidFill>
          <a:ln w="63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l"/>
            <a:r>
              <a:rPr lang="en-ZA" sz="800" kern="1200">
                <a:solidFill>
                  <a:schemeClr val="dk1"/>
                </a:solidFill>
                <a:latin typeface="+mn-lt"/>
                <a:ea typeface="+mn-ea"/>
                <a:cs typeface="+mn-cs"/>
              </a:rPr>
              <a:t>Policy influence</a:t>
            </a:r>
          </a:p>
        </xdr:txBody>
      </xdr:sp>
      <xdr:sp macro="" textlink="">
        <xdr:nvSpPr>
          <xdr:cNvPr id="21" name="TextBox 20">
            <a:hlinkClick xmlns:r="http://schemas.openxmlformats.org/officeDocument/2006/relationships" r:id="rId11"/>
            <a:extLst>
              <a:ext uri="{FF2B5EF4-FFF2-40B4-BE49-F238E27FC236}">
                <a16:creationId xmlns:a16="http://schemas.microsoft.com/office/drawing/2014/main" id="{3BA41566-6A57-940F-1A8E-9B934F0C4BB1}"/>
              </a:ext>
            </a:extLst>
          </xdr:cNvPr>
          <xdr:cNvSpPr txBox="1"/>
        </xdr:nvSpPr>
        <xdr:spPr>
          <a:xfrm>
            <a:off x="4910278" y="1763601"/>
            <a:ext cx="1027185" cy="206190"/>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Code of conduct</a:t>
            </a:r>
          </a:p>
        </xdr:txBody>
      </xdr:sp>
    </xdr:grp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0</xdr:row>
      <xdr:rowOff>0</xdr:rowOff>
    </xdr:from>
    <xdr:to>
      <xdr:col>20</xdr:col>
      <xdr:colOff>95249</xdr:colOff>
      <xdr:row>36</xdr:row>
      <xdr:rowOff>0</xdr:rowOff>
    </xdr:to>
    <xdr:sp macro="" textlink="">
      <xdr:nvSpPr>
        <xdr:cNvPr id="2" name="Rectangle 1">
          <a:extLst>
            <a:ext uri="{FF2B5EF4-FFF2-40B4-BE49-F238E27FC236}">
              <a16:creationId xmlns:a16="http://schemas.microsoft.com/office/drawing/2014/main" id="{E635001B-6FFB-429A-87C6-4B291A04CB68}"/>
            </a:ext>
          </a:extLst>
        </xdr:cNvPr>
        <xdr:cNvSpPr/>
      </xdr:nvSpPr>
      <xdr:spPr>
        <a:xfrm>
          <a:off x="0" y="430528"/>
          <a:ext cx="12287249" cy="6256022"/>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11</xdr:col>
      <xdr:colOff>57149</xdr:colOff>
      <xdr:row>7</xdr:row>
      <xdr:rowOff>20955</xdr:rowOff>
    </xdr:from>
    <xdr:to>
      <xdr:col>15</xdr:col>
      <xdr:colOff>238124</xdr:colOff>
      <xdr:row>10</xdr:row>
      <xdr:rowOff>19050</xdr:rowOff>
    </xdr:to>
    <xdr:sp macro="" textlink="">
      <xdr:nvSpPr>
        <xdr:cNvPr id="21" name="TextBox 20">
          <a:extLst>
            <a:ext uri="{FF2B5EF4-FFF2-40B4-BE49-F238E27FC236}">
              <a16:creationId xmlns:a16="http://schemas.microsoft.com/office/drawing/2014/main" id="{0418B41B-E912-4879-AE7A-D2F0FD743D67}"/>
            </a:ext>
          </a:extLst>
        </xdr:cNvPr>
        <xdr:cNvSpPr txBox="1"/>
      </xdr:nvSpPr>
      <xdr:spPr>
        <a:xfrm>
          <a:off x="6762749" y="1735455"/>
          <a:ext cx="2619375" cy="5124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2800" kern="1200">
              <a:solidFill>
                <a:schemeClr val="bg1"/>
              </a:solidFill>
            </a:rPr>
            <a:t>Our operations</a:t>
          </a:r>
        </a:p>
      </xdr:txBody>
    </xdr:sp>
    <xdr:clientData/>
  </xdr:twoCellAnchor>
  <xdr:twoCellAnchor>
    <xdr:from>
      <xdr:col>11</xdr:col>
      <xdr:colOff>240029</xdr:colOff>
      <xdr:row>14</xdr:row>
      <xdr:rowOff>35243</xdr:rowOff>
    </xdr:from>
    <xdr:to>
      <xdr:col>15</xdr:col>
      <xdr:colOff>274319</xdr:colOff>
      <xdr:row>15</xdr:row>
      <xdr:rowOff>152400</xdr:rowOff>
    </xdr:to>
    <xdr:sp macro="" textlink="">
      <xdr:nvSpPr>
        <xdr:cNvPr id="23" name="TextBox 22">
          <a:hlinkClick xmlns:r="http://schemas.openxmlformats.org/officeDocument/2006/relationships" r:id="rId1"/>
          <a:extLst>
            <a:ext uri="{FF2B5EF4-FFF2-40B4-BE49-F238E27FC236}">
              <a16:creationId xmlns:a16="http://schemas.microsoft.com/office/drawing/2014/main" id="{CCACA63B-28A2-445A-84A2-9A854D65713A}"/>
            </a:ext>
          </a:extLst>
        </xdr:cNvPr>
        <xdr:cNvSpPr txBox="1"/>
      </xdr:nvSpPr>
      <xdr:spPr>
        <a:xfrm>
          <a:off x="6945629" y="2949893"/>
          <a:ext cx="2472690" cy="288607"/>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1100" b="1" kern="1200">
              <a:solidFill>
                <a:schemeClr val="lt1"/>
              </a:solidFill>
              <a:latin typeface="+mn-lt"/>
              <a:ea typeface="+mn-ea"/>
              <a:cs typeface="+mn-cs"/>
            </a:rPr>
            <a:t>Production</a:t>
          </a:r>
          <a:r>
            <a:rPr lang="en-ZA" sz="1100" b="1" kern="1200" baseline="0">
              <a:solidFill>
                <a:schemeClr val="lt1"/>
              </a:solidFill>
              <a:latin typeface="+mn-lt"/>
              <a:ea typeface="+mn-ea"/>
              <a:cs typeface="+mn-cs"/>
            </a:rPr>
            <a:t>           </a:t>
          </a:r>
          <a:r>
            <a:rPr lang="en-ZA" sz="1100" b="1" kern="1200">
              <a:solidFill>
                <a:schemeClr val="lt1"/>
              </a:solidFill>
              <a:latin typeface="+mn-lt"/>
              <a:ea typeface="+mn-ea"/>
              <a:cs typeface="+mn-cs"/>
            </a:rPr>
            <a:t>&gt;</a:t>
          </a:r>
        </a:p>
      </xdr:txBody>
    </xdr:sp>
    <xdr:clientData/>
  </xdr:twoCellAnchor>
  <xdr:twoCellAnchor>
    <xdr:from>
      <xdr:col>11</xdr:col>
      <xdr:colOff>167641</xdr:colOff>
      <xdr:row>13</xdr:row>
      <xdr:rowOff>154305</xdr:rowOff>
    </xdr:from>
    <xdr:to>
      <xdr:col>11</xdr:col>
      <xdr:colOff>167641</xdr:colOff>
      <xdr:row>16</xdr:row>
      <xdr:rowOff>28575</xdr:rowOff>
    </xdr:to>
    <xdr:cxnSp macro="">
      <xdr:nvCxnSpPr>
        <xdr:cNvPr id="25" name="Straight Connector 24">
          <a:extLst>
            <a:ext uri="{FF2B5EF4-FFF2-40B4-BE49-F238E27FC236}">
              <a16:creationId xmlns:a16="http://schemas.microsoft.com/office/drawing/2014/main" id="{011AC7A1-178D-4967-974F-29379CEB0057}"/>
            </a:ext>
          </a:extLst>
        </xdr:cNvPr>
        <xdr:cNvCxnSpPr/>
      </xdr:nvCxnSpPr>
      <xdr:spPr>
        <a:xfrm>
          <a:off x="6873241" y="2897505"/>
          <a:ext cx="0" cy="388620"/>
        </a:xfrm>
        <a:prstGeom prst="line">
          <a:avLst/>
        </a:prstGeom>
        <a:ln w="12700">
          <a:solidFill>
            <a:srgbClr val="00B398"/>
          </a:solidFill>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1</xdr:col>
      <xdr:colOff>247650</xdr:colOff>
      <xdr:row>8</xdr:row>
      <xdr:rowOff>38100</xdr:rowOff>
    </xdr:from>
    <xdr:to>
      <xdr:col>7</xdr:col>
      <xdr:colOff>415290</xdr:colOff>
      <xdr:row>23</xdr:row>
      <xdr:rowOff>15240</xdr:rowOff>
    </xdr:to>
    <xdr:pic>
      <xdr:nvPicPr>
        <xdr:cNvPr id="26" name="Picture 19">
          <a:extLst>
            <a:ext uri="{FF2B5EF4-FFF2-40B4-BE49-F238E27FC236}">
              <a16:creationId xmlns:a16="http://schemas.microsoft.com/office/drawing/2014/main" id="{43EAD317-7B94-76DB-0063-996A4F927066}"/>
            </a:ext>
            <a:ext uri="{147F2762-F138-4A5C-976F-8EAC2B608ADB}">
              <a16:predDERef xmlns:a16="http://schemas.microsoft.com/office/drawing/2014/main" pred="{011AC7A1-178D-4967-974F-29379CEB0057}"/>
            </a:ext>
          </a:extLst>
        </xdr:cNvPr>
        <xdr:cNvPicPr>
          <a:picLocks noChangeAspect="1"/>
        </xdr:cNvPicPr>
      </xdr:nvPicPr>
      <xdr:blipFill>
        <a:blip xmlns:r="http://schemas.openxmlformats.org/officeDocument/2006/relationships" r:embed="rId2"/>
        <a:stretch>
          <a:fillRect/>
        </a:stretch>
      </xdr:blipFill>
      <xdr:spPr>
        <a:xfrm>
          <a:off x="838200" y="1828800"/>
          <a:ext cx="3829050" cy="255270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2</xdr:col>
      <xdr:colOff>819150</xdr:colOff>
      <xdr:row>24</xdr:row>
      <xdr:rowOff>0</xdr:rowOff>
    </xdr:from>
    <xdr:to>
      <xdr:col>13</xdr:col>
      <xdr:colOff>76200</xdr:colOff>
      <xdr:row>25</xdr:row>
      <xdr:rowOff>9525</xdr:rowOff>
    </xdr:to>
    <xdr:sp macro="" textlink="">
      <xdr:nvSpPr>
        <xdr:cNvPr id="2" name="Rectangle: Rounded Corners 1">
          <a:extLst>
            <a:ext uri="{FF2B5EF4-FFF2-40B4-BE49-F238E27FC236}">
              <a16:creationId xmlns:a16="http://schemas.microsoft.com/office/drawing/2014/main" id="{EB961269-07A6-D8D5-1469-D00096901575}"/>
            </a:ext>
          </a:extLst>
        </xdr:cNvPr>
        <xdr:cNvSpPr/>
      </xdr:nvSpPr>
      <xdr:spPr>
        <a:xfrm>
          <a:off x="2590800" y="2447925"/>
          <a:ext cx="9963150" cy="285750"/>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2</xdr:col>
      <xdr:colOff>819150</xdr:colOff>
      <xdr:row>30</xdr:row>
      <xdr:rowOff>266700</xdr:rowOff>
    </xdr:from>
    <xdr:to>
      <xdr:col>13</xdr:col>
      <xdr:colOff>74295</xdr:colOff>
      <xdr:row>32</xdr:row>
      <xdr:rowOff>9525</xdr:rowOff>
    </xdr:to>
    <xdr:sp macro="" textlink="">
      <xdr:nvSpPr>
        <xdr:cNvPr id="3" name="Rectangle: Rounded Corners 2">
          <a:extLst>
            <a:ext uri="{FF2B5EF4-FFF2-40B4-BE49-F238E27FC236}">
              <a16:creationId xmlns:a16="http://schemas.microsoft.com/office/drawing/2014/main" id="{8B0FCC9F-76CE-4396-BEE7-EE179E079DAF}"/>
            </a:ext>
          </a:extLst>
        </xdr:cNvPr>
        <xdr:cNvSpPr/>
      </xdr:nvSpPr>
      <xdr:spPr>
        <a:xfrm>
          <a:off x="2590800" y="4371975"/>
          <a:ext cx="9961245" cy="295275"/>
        </a:xfrm>
        <a:prstGeom prst="roundRect">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18098</xdr:colOff>
      <xdr:row>7</xdr:row>
      <xdr:rowOff>92392</xdr:rowOff>
    </xdr:from>
    <xdr:to>
      <xdr:col>4</xdr:col>
      <xdr:colOff>457200</xdr:colOff>
      <xdr:row>17</xdr:row>
      <xdr:rowOff>73342</xdr:rowOff>
    </xdr:to>
    <xdr:graphicFrame macro="">
      <xdr:nvGraphicFramePr>
        <xdr:cNvPr id="4" name="Chart 3">
          <a:extLst>
            <a:ext uri="{FF2B5EF4-FFF2-40B4-BE49-F238E27FC236}">
              <a16:creationId xmlns:a16="http://schemas.microsoft.com/office/drawing/2014/main" id="{67E5CCFB-5742-7628-D582-50B652A2FE1D}"/>
            </a:ext>
            <a:ext uri="{147F2762-F138-4A5C-976F-8EAC2B608ADB}">
              <a16:predDERef xmlns:a16="http://schemas.microsoft.com/office/drawing/2014/main" pred="{8B0FCC9F-76CE-4396-BEE7-EE179E079DA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548640</xdr:colOff>
      <xdr:row>7</xdr:row>
      <xdr:rowOff>91440</xdr:rowOff>
    </xdr:from>
    <xdr:to>
      <xdr:col>7</xdr:col>
      <xdr:colOff>762000</xdr:colOff>
      <xdr:row>17</xdr:row>
      <xdr:rowOff>72390</xdr:rowOff>
    </xdr:to>
    <xdr:graphicFrame macro="">
      <xdr:nvGraphicFramePr>
        <xdr:cNvPr id="5" name="Chart 4">
          <a:extLst>
            <a:ext uri="{FF2B5EF4-FFF2-40B4-BE49-F238E27FC236}">
              <a16:creationId xmlns:a16="http://schemas.microsoft.com/office/drawing/2014/main" id="{213A39E7-65D1-4DEA-829E-A47ED578E0F7}"/>
            </a:ext>
            <a:ext uri="{147F2762-F138-4A5C-976F-8EAC2B608ADB}">
              <a16:predDERef xmlns:a16="http://schemas.microsoft.com/office/drawing/2014/main" pred="{67E5CCFB-5742-7628-D582-50B652A2FE1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859155</xdr:colOff>
      <xdr:row>7</xdr:row>
      <xdr:rowOff>93345</xdr:rowOff>
    </xdr:from>
    <xdr:to>
      <xdr:col>13</xdr:col>
      <xdr:colOff>19050</xdr:colOff>
      <xdr:row>17</xdr:row>
      <xdr:rowOff>72390</xdr:rowOff>
    </xdr:to>
    <xdr:graphicFrame macro="">
      <xdr:nvGraphicFramePr>
        <xdr:cNvPr id="6" name="Chart 5">
          <a:extLst>
            <a:ext uri="{FF2B5EF4-FFF2-40B4-BE49-F238E27FC236}">
              <a16:creationId xmlns:a16="http://schemas.microsoft.com/office/drawing/2014/main" id="{72AFA822-0ED4-43B2-9030-4912090FF1A6}"/>
            </a:ext>
            <a:ext uri="{147F2762-F138-4A5C-976F-8EAC2B608ADB}">
              <a16:predDERef xmlns:a16="http://schemas.microsoft.com/office/drawing/2014/main" pred="{213A39E7-65D1-4DEA-829E-A47ED578E0F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476250</xdr:colOff>
      <xdr:row>6</xdr:row>
      <xdr:rowOff>112396</xdr:rowOff>
    </xdr:from>
    <xdr:to>
      <xdr:col>13</xdr:col>
      <xdr:colOff>295276</xdr:colOff>
      <xdr:row>18</xdr:row>
      <xdr:rowOff>17146</xdr:rowOff>
    </xdr:to>
    <xdr:sp macro="" textlink="">
      <xdr:nvSpPr>
        <xdr:cNvPr id="7" name="Rectangle: Rounded Corners 6">
          <a:extLst>
            <a:ext uri="{FF2B5EF4-FFF2-40B4-BE49-F238E27FC236}">
              <a16:creationId xmlns:a16="http://schemas.microsoft.com/office/drawing/2014/main" id="{95DBF96A-FE52-4E60-8752-7E745B8B3485}"/>
            </a:ext>
          </a:extLst>
        </xdr:cNvPr>
        <xdr:cNvSpPr/>
      </xdr:nvSpPr>
      <xdr:spPr>
        <a:xfrm>
          <a:off x="2247900" y="1198246"/>
          <a:ext cx="10525126" cy="3219450"/>
        </a:xfrm>
        <a:prstGeom prst="roundRect">
          <a:avLst/>
        </a:prstGeom>
        <a:noFill/>
        <a:ln>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clientData/>
  </xdr:twoCellAnchor>
  <xdr:twoCellAnchor>
    <xdr:from>
      <xdr:col>3</xdr:col>
      <xdr:colOff>59054</xdr:colOff>
      <xdr:row>5</xdr:row>
      <xdr:rowOff>135255</xdr:rowOff>
    </xdr:from>
    <xdr:to>
      <xdr:col>3</xdr:col>
      <xdr:colOff>1664969</xdr:colOff>
      <xdr:row>6</xdr:row>
      <xdr:rowOff>209550</xdr:rowOff>
    </xdr:to>
    <xdr:sp macro="" textlink="">
      <xdr:nvSpPr>
        <xdr:cNvPr id="8" name="TextBox 7">
          <a:extLst>
            <a:ext uri="{FF2B5EF4-FFF2-40B4-BE49-F238E27FC236}">
              <a16:creationId xmlns:a16="http://schemas.microsoft.com/office/drawing/2014/main" id="{D31148C2-033E-4641-BE45-8811CE5BA5DD}"/>
            </a:ext>
          </a:extLst>
        </xdr:cNvPr>
        <xdr:cNvSpPr txBox="1"/>
      </xdr:nvSpPr>
      <xdr:spPr>
        <a:xfrm>
          <a:off x="2716529" y="535305"/>
          <a:ext cx="1605915" cy="245745"/>
        </a:xfrm>
        <a:prstGeom prst="roundRect">
          <a:avLst/>
        </a:prstGeom>
        <a:solidFill>
          <a:srgbClr val="001D3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200" b="1" kern="1200">
              <a:solidFill>
                <a:schemeClr val="bg1"/>
              </a:solidFill>
            </a:rPr>
            <a:t>At a glance</a:t>
          </a:r>
        </a:p>
      </xdr:txBody>
    </xdr:sp>
    <xdr:clientData/>
  </xdr:twoCellAnchor>
  <xdr:twoCellAnchor>
    <xdr:from>
      <xdr:col>1</xdr:col>
      <xdr:colOff>0</xdr:colOff>
      <xdr:row>1</xdr:row>
      <xdr:rowOff>0</xdr:rowOff>
    </xdr:from>
    <xdr:to>
      <xdr:col>4</xdr:col>
      <xdr:colOff>552889</xdr:colOff>
      <xdr:row>3</xdr:row>
      <xdr:rowOff>20320</xdr:rowOff>
    </xdr:to>
    <xdr:grpSp>
      <xdr:nvGrpSpPr>
        <xdr:cNvPr id="19" name="Group 18">
          <a:extLst>
            <a:ext uri="{FF2B5EF4-FFF2-40B4-BE49-F238E27FC236}">
              <a16:creationId xmlns:a16="http://schemas.microsoft.com/office/drawing/2014/main" id="{1700F55F-388F-18FC-90B0-39139918AC33}"/>
            </a:ext>
          </a:extLst>
        </xdr:cNvPr>
        <xdr:cNvGrpSpPr/>
      </xdr:nvGrpSpPr>
      <xdr:grpSpPr>
        <a:xfrm>
          <a:off x="857250" y="161925"/>
          <a:ext cx="4943914" cy="344170"/>
          <a:chOff x="885825" y="171450"/>
          <a:chExt cx="5077264" cy="363220"/>
        </a:xfrm>
      </xdr:grpSpPr>
      <xdr:grpSp>
        <xdr:nvGrpSpPr>
          <xdr:cNvPr id="10" name="Group 9">
            <a:hlinkClick xmlns:r="http://schemas.openxmlformats.org/officeDocument/2006/relationships" r:id="rId4"/>
            <a:extLst>
              <a:ext uri="{FF2B5EF4-FFF2-40B4-BE49-F238E27FC236}">
                <a16:creationId xmlns:a16="http://schemas.microsoft.com/office/drawing/2014/main" id="{6EDF9F5F-A903-F185-75AC-DAC6DB75D673}"/>
              </a:ext>
            </a:extLst>
          </xdr:cNvPr>
          <xdr:cNvGrpSpPr/>
        </xdr:nvGrpSpPr>
        <xdr:grpSpPr>
          <a:xfrm>
            <a:off x="940060" y="187874"/>
            <a:ext cx="285792" cy="291609"/>
            <a:chOff x="795232" y="4916382"/>
            <a:chExt cx="433668" cy="440266"/>
          </a:xfrm>
        </xdr:grpSpPr>
        <xdr:pic>
          <xdr:nvPicPr>
            <xdr:cNvPr id="17" name="Graphic 16" descr="Home outline">
              <a:extLst>
                <a:ext uri="{FF2B5EF4-FFF2-40B4-BE49-F238E27FC236}">
                  <a16:creationId xmlns:a16="http://schemas.microsoft.com/office/drawing/2014/main" id="{72E55DA4-39CF-F5A1-B5B7-F00AAAD8B839}"/>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807042" y="4916382"/>
              <a:ext cx="418302" cy="401762"/>
            </a:xfrm>
            <a:prstGeom prst="rect">
              <a:avLst/>
            </a:prstGeom>
          </xdr:spPr>
        </xdr:pic>
        <xdr:sp macro="" textlink="">
          <xdr:nvSpPr>
            <xdr:cNvPr id="18" name="Oval 17">
              <a:extLst>
                <a:ext uri="{FF2B5EF4-FFF2-40B4-BE49-F238E27FC236}">
                  <a16:creationId xmlns:a16="http://schemas.microsoft.com/office/drawing/2014/main" id="{3D8F3C3F-4A16-3F85-24C9-C58F1AF29B4A}"/>
                </a:ext>
              </a:extLst>
            </xdr:cNvPr>
            <xdr:cNvSpPr/>
          </xdr:nvSpPr>
          <xdr:spPr>
            <a:xfrm>
              <a:off x="795232" y="4937899"/>
              <a:ext cx="433668" cy="418749"/>
            </a:xfrm>
            <a:prstGeom prst="ellipse">
              <a:avLst/>
            </a:prstGeom>
            <a:no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sp macro="" textlink="">
        <xdr:nvSpPr>
          <xdr:cNvPr id="11" name="Flowchart: Terminator 10">
            <a:hlinkClick xmlns:r="http://schemas.openxmlformats.org/officeDocument/2006/relationships" r:id="rId7"/>
            <a:extLst>
              <a:ext uri="{FF2B5EF4-FFF2-40B4-BE49-F238E27FC236}">
                <a16:creationId xmlns:a16="http://schemas.microsoft.com/office/drawing/2014/main" id="{844AF149-D158-7FB4-1E2C-4505AEB99426}"/>
              </a:ext>
            </a:extLst>
          </xdr:cNvPr>
          <xdr:cNvSpPr/>
        </xdr:nvSpPr>
        <xdr:spPr>
          <a:xfrm>
            <a:off x="1327590" y="218732"/>
            <a:ext cx="843189" cy="257148"/>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Frameworks</a:t>
            </a:r>
          </a:p>
        </xdr:txBody>
      </xdr:sp>
      <xdr:sp macro="" textlink="">
        <xdr:nvSpPr>
          <xdr:cNvPr id="12" name="Flowchart: Terminator 11">
            <a:hlinkClick xmlns:r="http://schemas.openxmlformats.org/officeDocument/2006/relationships" r:id="rId8"/>
            <a:extLst>
              <a:ext uri="{FF2B5EF4-FFF2-40B4-BE49-F238E27FC236}">
                <a16:creationId xmlns:a16="http://schemas.microsoft.com/office/drawing/2014/main" id="{AD7479D2-DE09-A6A4-1E9B-B8095881C7C7}"/>
              </a:ext>
            </a:extLst>
          </xdr:cNvPr>
          <xdr:cNvSpPr/>
        </xdr:nvSpPr>
        <xdr:spPr>
          <a:xfrm>
            <a:off x="2208833" y="226718"/>
            <a:ext cx="885004" cy="260582"/>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Environment</a:t>
            </a:r>
          </a:p>
        </xdr:txBody>
      </xdr:sp>
      <xdr:sp macro="" textlink="">
        <xdr:nvSpPr>
          <xdr:cNvPr id="13" name="Flowchart: Terminator 12">
            <a:hlinkClick xmlns:r="http://schemas.openxmlformats.org/officeDocument/2006/relationships" r:id="rId9"/>
            <a:extLst>
              <a:ext uri="{FF2B5EF4-FFF2-40B4-BE49-F238E27FC236}">
                <a16:creationId xmlns:a16="http://schemas.microsoft.com/office/drawing/2014/main" id="{D6993E52-890E-2000-6613-3A2BD392A350}"/>
              </a:ext>
            </a:extLst>
          </xdr:cNvPr>
          <xdr:cNvSpPr/>
        </xdr:nvSpPr>
        <xdr:spPr>
          <a:xfrm>
            <a:off x="3130008" y="230480"/>
            <a:ext cx="883083" cy="245400"/>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Social</a:t>
            </a:r>
          </a:p>
        </xdr:txBody>
      </xdr:sp>
      <xdr:sp macro="" textlink="">
        <xdr:nvSpPr>
          <xdr:cNvPr id="14" name="Flowchart: Terminator 13">
            <a:hlinkClick xmlns:r="http://schemas.openxmlformats.org/officeDocument/2006/relationships" r:id="rId10"/>
            <a:extLst>
              <a:ext uri="{FF2B5EF4-FFF2-40B4-BE49-F238E27FC236}">
                <a16:creationId xmlns:a16="http://schemas.microsoft.com/office/drawing/2014/main" id="{F6C986A9-D595-79E4-C22C-96BB48824D65}"/>
              </a:ext>
            </a:extLst>
          </xdr:cNvPr>
          <xdr:cNvSpPr/>
        </xdr:nvSpPr>
        <xdr:spPr>
          <a:xfrm>
            <a:off x="4045461" y="227409"/>
            <a:ext cx="877415" cy="247512"/>
          </a:xfrm>
          <a:prstGeom prst="flowChartTerminator">
            <a:avLst/>
          </a:prstGeom>
          <a:solidFill>
            <a:schemeClr val="bg1"/>
          </a:solid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ysClr val="windowText" lastClr="000000"/>
                </a:solidFill>
                <a:latin typeface="Calibri" panose="020F0502020204030204" pitchFamily="34" charset="0"/>
                <a:ea typeface="Calibri" panose="020F0502020204030204" pitchFamily="34" charset="0"/>
                <a:cs typeface="Calibri" panose="020F0502020204030204" pitchFamily="34" charset="0"/>
              </a:rPr>
              <a:t>Governance</a:t>
            </a:r>
          </a:p>
        </xdr:txBody>
      </xdr:sp>
      <xdr:sp macro="" textlink="">
        <xdr:nvSpPr>
          <xdr:cNvPr id="15" name="Flowchart: Terminator 14">
            <a:hlinkClick xmlns:r="http://schemas.openxmlformats.org/officeDocument/2006/relationships" r:id="rId11"/>
            <a:extLst>
              <a:ext uri="{FF2B5EF4-FFF2-40B4-BE49-F238E27FC236}">
                <a16:creationId xmlns:a16="http://schemas.microsoft.com/office/drawing/2014/main" id="{8E9FDAEA-1A20-DCDD-38CB-E42E2D435C22}"/>
              </a:ext>
            </a:extLst>
          </xdr:cNvPr>
          <xdr:cNvSpPr/>
        </xdr:nvSpPr>
        <xdr:spPr>
          <a:xfrm>
            <a:off x="4983738" y="230486"/>
            <a:ext cx="899305" cy="245411"/>
          </a:xfrm>
          <a:prstGeom prst="flowChartTerminator">
            <a:avLst/>
          </a:prstGeom>
          <a:solidFill>
            <a:srgbClr val="E3E3E2"/>
          </a:solidFill>
          <a:ln w="6350">
            <a:solidFill>
              <a:srgbClr val="7F7F7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ZA" sz="800" kern="1200">
                <a:solidFill>
                  <a:srgbClr val="001D39"/>
                </a:solidFill>
                <a:latin typeface="Calibri" panose="020F0502020204030204" pitchFamily="34" charset="0"/>
                <a:ea typeface="Calibri" panose="020F0502020204030204" pitchFamily="34" charset="0"/>
                <a:cs typeface="Calibri" panose="020F0502020204030204" pitchFamily="34" charset="0"/>
              </a:rPr>
              <a:t>Our operations</a:t>
            </a:r>
          </a:p>
        </xdr:txBody>
      </xdr:sp>
      <xdr:sp macro="" textlink="">
        <xdr:nvSpPr>
          <xdr:cNvPr id="16" name="Rectangle: Rounded Corners 15">
            <a:extLst>
              <a:ext uri="{FF2B5EF4-FFF2-40B4-BE49-F238E27FC236}">
                <a16:creationId xmlns:a16="http://schemas.microsoft.com/office/drawing/2014/main" id="{C8A0DF35-AC84-42EB-CEB5-5BF27F954343}"/>
              </a:ext>
            </a:extLst>
          </xdr:cNvPr>
          <xdr:cNvSpPr/>
        </xdr:nvSpPr>
        <xdr:spPr>
          <a:xfrm>
            <a:off x="885825" y="171450"/>
            <a:ext cx="5077264" cy="363220"/>
          </a:xfrm>
          <a:prstGeom prst="roundRect">
            <a:avLst/>
          </a:prstGeom>
          <a:noFill/>
          <a:ln w="6350">
            <a:solidFill>
              <a:srgbClr val="E3E3E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kern="1200"/>
          </a:p>
        </xdr:txBody>
      </xdr:sp>
    </xdr:grpSp>
    <xdr:clientData/>
  </xdr:twoCellAnchor>
  <xdr:twoCellAnchor>
    <xdr:from>
      <xdr:col>1</xdr:col>
      <xdr:colOff>0</xdr:colOff>
      <xdr:row>4</xdr:row>
      <xdr:rowOff>0</xdr:rowOff>
    </xdr:from>
    <xdr:to>
      <xdr:col>2</xdr:col>
      <xdr:colOff>296114</xdr:colOff>
      <xdr:row>7</xdr:row>
      <xdr:rowOff>192103</xdr:rowOff>
    </xdr:to>
    <xdr:grpSp>
      <xdr:nvGrpSpPr>
        <xdr:cNvPr id="27" name="Group 26">
          <a:extLst>
            <a:ext uri="{FF2B5EF4-FFF2-40B4-BE49-F238E27FC236}">
              <a16:creationId xmlns:a16="http://schemas.microsoft.com/office/drawing/2014/main" id="{742EDDAD-073E-452B-BD2B-B9EF1DCA885D}"/>
            </a:ext>
          </a:extLst>
        </xdr:cNvPr>
        <xdr:cNvGrpSpPr/>
      </xdr:nvGrpSpPr>
      <xdr:grpSpPr>
        <a:xfrm>
          <a:off x="857250" y="647700"/>
          <a:ext cx="1153364" cy="868378"/>
          <a:chOff x="6147807" y="603009"/>
          <a:chExt cx="1181939" cy="860758"/>
        </a:xfrm>
      </xdr:grpSpPr>
      <xdr:sp macro="" textlink="">
        <xdr:nvSpPr>
          <xdr:cNvPr id="28" name="Rectangle: Rounded Corners 27">
            <a:extLst>
              <a:ext uri="{FF2B5EF4-FFF2-40B4-BE49-F238E27FC236}">
                <a16:creationId xmlns:a16="http://schemas.microsoft.com/office/drawing/2014/main" id="{585AAA32-824C-E6A2-7716-08462D2FFAB5}"/>
              </a:ext>
            </a:extLst>
          </xdr:cNvPr>
          <xdr:cNvSpPr/>
        </xdr:nvSpPr>
        <xdr:spPr>
          <a:xfrm>
            <a:off x="6153657" y="669158"/>
            <a:ext cx="1175382" cy="794609"/>
          </a:xfrm>
          <a:prstGeom prst="roundRect">
            <a:avLst>
              <a:gd name="adj" fmla="val 11359"/>
            </a:avLst>
          </a:prstGeom>
          <a:noFill/>
          <a:ln w="6350">
            <a:solidFill>
              <a:srgbClr val="00B398"/>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9" name="TextBox 28">
            <a:extLst>
              <a:ext uri="{FF2B5EF4-FFF2-40B4-BE49-F238E27FC236}">
                <a16:creationId xmlns:a16="http://schemas.microsoft.com/office/drawing/2014/main" id="{7B9BF012-D766-02D7-9998-71F194C537A8}"/>
              </a:ext>
            </a:extLst>
          </xdr:cNvPr>
          <xdr:cNvSpPr txBox="1"/>
        </xdr:nvSpPr>
        <xdr:spPr>
          <a:xfrm>
            <a:off x="6224448" y="809197"/>
            <a:ext cx="848813" cy="279830"/>
          </a:xfrm>
          <a:prstGeom prst="roundRect">
            <a:avLst/>
          </a:prstGeom>
          <a:solidFill>
            <a:srgbClr val="D8BC96"/>
          </a:solidFill>
          <a:ln w="9525" cmpd="sng">
            <a:solidFill>
              <a:srgbClr val="E3E3E2"/>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ZA" sz="800" b="1" kern="1200">
                <a:solidFill>
                  <a:srgbClr val="001D39"/>
                </a:solidFill>
              </a:rPr>
              <a:t>In this section:</a:t>
            </a:r>
          </a:p>
        </xdr:txBody>
      </xdr:sp>
      <xdr:sp macro="" textlink="">
        <xdr:nvSpPr>
          <xdr:cNvPr id="30" name="TextBox 29">
            <a:extLst>
              <a:ext uri="{FF2B5EF4-FFF2-40B4-BE49-F238E27FC236}">
                <a16:creationId xmlns:a16="http://schemas.microsoft.com/office/drawing/2014/main" id="{92CCE338-EB4F-1668-A946-9D9F37E3F674}"/>
              </a:ext>
            </a:extLst>
          </xdr:cNvPr>
          <xdr:cNvSpPr txBox="1"/>
        </xdr:nvSpPr>
        <xdr:spPr>
          <a:xfrm>
            <a:off x="6147807" y="603009"/>
            <a:ext cx="1181939" cy="259976"/>
          </a:xfrm>
          <a:prstGeom prst="roundRect">
            <a:avLst/>
          </a:prstGeom>
          <a:solidFill>
            <a:srgbClr val="001D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000" b="1" kern="1200">
                <a:solidFill>
                  <a:schemeClr val="bg1"/>
                </a:solidFill>
                <a:latin typeface="Calibri" panose="020F0502020204030204" pitchFamily="34" charset="0"/>
                <a:ea typeface="Calibri" panose="020F0502020204030204" pitchFamily="34" charset="0"/>
                <a:cs typeface="Calibri" panose="020F0502020204030204" pitchFamily="34" charset="0"/>
              </a:rPr>
              <a:t>Our operations</a:t>
            </a:r>
          </a:p>
        </xdr:txBody>
      </xdr:sp>
      <xdr:sp macro="" textlink="">
        <xdr:nvSpPr>
          <xdr:cNvPr id="31" name="TextBox 30">
            <a:hlinkClick xmlns:r="http://schemas.openxmlformats.org/officeDocument/2006/relationships" r:id="rId12"/>
            <a:extLst>
              <a:ext uri="{FF2B5EF4-FFF2-40B4-BE49-F238E27FC236}">
                <a16:creationId xmlns:a16="http://schemas.microsoft.com/office/drawing/2014/main" id="{B9A370E0-25F6-E701-ACD6-7FD3D4C7A786}"/>
              </a:ext>
            </a:extLst>
          </xdr:cNvPr>
          <xdr:cNvSpPr txBox="1"/>
        </xdr:nvSpPr>
        <xdr:spPr>
          <a:xfrm>
            <a:off x="6225880" y="1129983"/>
            <a:ext cx="1028832" cy="226826"/>
          </a:xfrm>
          <a:prstGeom prst="rect">
            <a:avLst/>
          </a:prstGeom>
          <a:gradFill flip="none" rotWithShape="1">
            <a:gsLst>
              <a:gs pos="86000">
                <a:srgbClr val="006869">
                  <a:lumMod val="100000"/>
                </a:srgbClr>
              </a:gs>
              <a:gs pos="39000">
                <a:srgbClr val="001D39"/>
              </a:gs>
              <a:gs pos="100000">
                <a:srgbClr val="00B398"/>
              </a:gs>
            </a:gsLst>
            <a:path path="circle">
              <a:fillToRect t="100000" r="100000"/>
            </a:path>
            <a:tileRect l="-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ZA" sz="800" b="1" kern="1200">
                <a:solidFill>
                  <a:schemeClr val="lt1"/>
                </a:solidFill>
                <a:latin typeface="+mn-lt"/>
                <a:ea typeface="+mn-ea"/>
                <a:cs typeface="+mn-cs"/>
              </a:rPr>
              <a:t>Production</a:t>
            </a:r>
          </a:p>
        </xdr:txBody>
      </xdr:sp>
    </xdr:grpSp>
    <xdr:clientData/>
  </xdr:twoCellAnchor>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persons/person.xml><?xml version="1.0" encoding="utf-8"?>
<personList xmlns="http://schemas.microsoft.com/office/spreadsheetml/2018/threadedcomments" xmlns:x="http://schemas.openxmlformats.org/spreadsheetml/2006/main">
  <person displayName="Andre Kuhn" id="{2B8CDD58-DB44-4D50-A500-57CFFD77C4EB}" userId="Andre.Kuhn@goldfields.com" providerId="PeoplePicker"/>
  <person displayName="Cecily Kyle" id="{A2861707-F74D-4CE0-B7CC-72A526CCAE9E}" userId="S::cecily.kyle@goldfields.com::e48bf497-6834-4095-b713-2aa1f7b737af" providerId="AD"/>
  <person displayName="Ané" id="{462F379F-636B-4721-9040-9B9D331526E4}" userId="S::ane_alchemycs.co.za#ext#@goldfieldsltd.onmicrosoft.com::f7eaa634-fa01-43db-bf4a-f3cdc2fd6b7b" providerId="AD"/>
  <person displayName="Ivy" id="{A8C0651D-D90A-409E-9161-BEFAB4A797D7}" userId="S::ivy_alchemycs.co.za#ext#@goldfieldsltd.onmicrosoft.com::5cd5e19e-a3f0-4346-9026-09fb1744a394" providerId="AD"/>
</personList>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1">
  <rv s="0">
    <v>0</v>
    <v>5</v>
  </rv>
  <rv s="1">
    <v>1</v>
    <v>5</v>
    <v>Document with solid fill</v>
  </rv>
  <rv s="0">
    <v>2</v>
    <v>5</v>
  </rv>
  <rv s="0">
    <v>3</v>
    <v>5</v>
  </rv>
  <rv s="0">
    <v>4</v>
    <v>5</v>
  </rv>
  <rv s="0">
    <v>5</v>
    <v>5</v>
  </rv>
  <rv s="0">
    <v>6</v>
    <v>5</v>
  </rv>
  <rv s="0">
    <v>7</v>
    <v>5</v>
  </rv>
  <rv s="0">
    <v>8</v>
    <v>5</v>
  </rv>
  <rv s="0">
    <v>9</v>
    <v>5</v>
  </rv>
  <rv s="0">
    <v>10</v>
    <v>5</v>
  </rv>
</rvData>
</file>

<file path=xl/richData/rdrichvaluestructure.xml><?xml version="1.0" encoding="utf-8"?>
<rvStructures xmlns="http://schemas.microsoft.com/office/spreadsheetml/2017/richdata" count="2">
  <s t="_localImage">
    <k n="_rvRel:LocalImageIdentifier" t="i"/>
    <k n="CalcOrigin" t="i"/>
  </s>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D141" dT="2025-04-08T09:31:01.15" personId="{462F379F-636B-4721-9040-9B9D331526E4}" id="{3845413A-F909-46BC-805F-B95CB001727A}">
    <text>Cecily: considering the Global Water Tool was decommissioned in 2029, consider rewording as follows:
The Global Water Tool from the World Business Council for Sustainable Development (WBCSD) (v2015 1.3.5), though now decommissioned, indicates that [...]</text>
  </threadedComment>
</ThreadedComments>
</file>

<file path=xl/threadedComments/threadedComment2.xml><?xml version="1.0" encoding="utf-8"?>
<ThreadedComments xmlns="http://schemas.microsoft.com/office/spreadsheetml/2018/threadedcomments" xmlns:x="http://schemas.openxmlformats.org/spreadsheetml/2006/main">
  <threadedComment ref="D47" dT="2025-04-09T13:10:35.52" personId="{A8C0651D-D90A-409E-9161-BEFAB4A797D7}" id="{ECEFC479-EFB2-4614-9DA8-585A3BC3AFAB}">
    <text xml:space="preserve">Cecily: Please let us know where in the table above should this footnote reference be inserted. Thanks. </text>
  </threadedComment>
  <threadedComment ref="D47" dT="2025-04-09T14:26:28.83" personId="{A2861707-F74D-4CE0-B7CC-72A526CCAE9E}" id="{E75AECD1-916F-445D-BEAD-C91BB41CD8E3}" parentId="{ECEFC479-EFB2-4614-9DA8-585A3BC3AFAB}">
    <text>@Andre Kuhn please assist Ivy with this query thanks</text>
    <mentions>
      <mention mentionpersonId="{2B8CDD58-DB44-4D50-A500-57CFFD77C4EB}" mentionId="{F6F49618-665E-41B7-8775-511D733F4ED8}" startIndex="0" length="11"/>
    </mentions>
  </threadedComment>
</ThreadedComments>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www.goldfields.com/" TargetMode="External"/><Relationship Id="rId7" Type="http://schemas.openxmlformats.org/officeDocument/2006/relationships/hyperlink" Target="https://www.instagram.com/goldfields_ltd/" TargetMode="External"/><Relationship Id="rId2" Type="http://schemas.openxmlformats.org/officeDocument/2006/relationships/hyperlink" Target="https://www.goldfields.com/investors.php" TargetMode="External"/><Relationship Id="rId1" Type="http://schemas.openxmlformats.org/officeDocument/2006/relationships/hyperlink" Target="https://www.goldfields.com/sustainability.php" TargetMode="External"/><Relationship Id="rId6" Type="http://schemas.openxmlformats.org/officeDocument/2006/relationships/hyperlink" Target="https://business.facebook.com/GoldFieldsLTD" TargetMode="External"/><Relationship Id="rId5" Type="http://schemas.openxmlformats.org/officeDocument/2006/relationships/hyperlink" Target="mailto:sustainability@goldfields.com" TargetMode="External"/><Relationship Id="rId10" Type="http://schemas.openxmlformats.org/officeDocument/2006/relationships/drawing" Target="../drawings/drawing2.xml"/><Relationship Id="rId4" Type="http://schemas.openxmlformats.org/officeDocument/2006/relationships/hyperlink" Target="mailto:investors@goldfields.com" TargetMode="External"/><Relationship Id="rId9" Type="http://schemas.openxmlformats.org/officeDocument/2006/relationships/customProperty" Target="../customProperty2.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3.bin"/><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customProperty" Target="../customProperty4.bin"/><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17" Type="http://schemas.openxmlformats.org/officeDocument/2006/relationships/hyperlink" Target="https://www.goldfields.com/this-is-gold-fields.php" TargetMode="External"/><Relationship Id="rId299" Type="http://schemas.openxmlformats.org/officeDocument/2006/relationships/hyperlink" Target="https://www.goldfields.com/pdf/investors/integrated-annual-reports/2024/gold-fields-ccr-report-2024.pdf" TargetMode="External"/><Relationship Id="rId21" Type="http://schemas.openxmlformats.org/officeDocument/2006/relationships/hyperlink" Target="https://www.goldfields.com/management-approaches.php" TargetMode="External"/><Relationship Id="rId63" Type="http://schemas.openxmlformats.org/officeDocument/2006/relationships/hyperlink" Target="https://www.goldfields.com/management-approaches.php" TargetMode="External"/><Relationship Id="rId159" Type="http://schemas.openxmlformats.org/officeDocument/2006/relationships/hyperlink" Target="https://www.goldfields.com/pdf/investors/integrated-annual-reports/2024/iar-2024-interactive.pdf" TargetMode="External"/><Relationship Id="rId324" Type="http://schemas.openxmlformats.org/officeDocument/2006/relationships/hyperlink" Target="https://www.goldfields.com/pdf/investors/integrated-annual-reports/2024/afs-2024.pdf" TargetMode="External"/><Relationship Id="rId366" Type="http://schemas.openxmlformats.org/officeDocument/2006/relationships/hyperlink" Target="https://us-west-2.protection.sophos.com/?d=goldfields.com&amp;u=aHR0cHM6Ly93d3cuZ29sZGZpZWxkcy5jb20vcGRmL2Fib3V0LXVzL2NvcnBvcmF0ZS1nb3Zlcm5hbmNlL3BvbGljaWVzLzIwMjQvZ2ZsLXBvbGljeS1zdXN0YWluYWJsZS1kZXYucGRm&amp;p=m&amp;i=NjJlOTdiODg4NzYxZjgxMTViOGRlMDY0&amp;t=K0h1bkFqcE5kZ2tONGJHWHFFcE9mcngvU2ExanU2OWh3QjcxU2xnNmFXTT0=&amp;h=7184ef4bef6c4523961593f41db74f40&amp;s=AVNPUEhUT0NFTkNSWVBUSVYbRGZ7Vt_I2OjXtFPvyyIk8l95d25osPCz0vxT0xWWnQ" TargetMode="External"/><Relationship Id="rId170" Type="http://schemas.openxmlformats.org/officeDocument/2006/relationships/hyperlink" Target="https://www.goldfields.com/pdf/investors/integrated-annual-reports/2024/iar-2024-interactive.pdf" TargetMode="External"/><Relationship Id="rId226" Type="http://schemas.openxmlformats.org/officeDocument/2006/relationships/hyperlink" Target="https://www.goldfields.com/pdf/investors/integrated-annual-reports/2024/governance-and-remuneration-report-2024-interactive.pdf" TargetMode="External"/><Relationship Id="rId268" Type="http://schemas.openxmlformats.org/officeDocument/2006/relationships/hyperlink" Target="https://www.goldfields.com/pdf/investors/integrated-annual-reports/2024/gold-fields-report-to-stakeholders-2024.pdf" TargetMode="External"/><Relationship Id="rId32" Type="http://schemas.openxmlformats.org/officeDocument/2006/relationships/hyperlink" Target="https://www.goldfields.com/standards-and-principles.php" TargetMode="External"/><Relationship Id="rId74" Type="http://schemas.openxmlformats.org/officeDocument/2006/relationships/hyperlink" Target="https://www.goldfields.com/water-stewardship.php" TargetMode="External"/><Relationship Id="rId128" Type="http://schemas.openxmlformats.org/officeDocument/2006/relationships/hyperlink" Target="https://www.goldfields.com/pdf/sustainbility/guidelines/community-relations-and-stakeholder-engagement/community-relations.pdf" TargetMode="External"/><Relationship Id="rId335" Type="http://schemas.openxmlformats.org/officeDocument/2006/relationships/hyperlink" Target="https://www.goldfields.com/pdf/investors/integrated-annual-reports/2023/gold-fields-ccr-report-2023.pdf" TargetMode="External"/><Relationship Id="rId377" Type="http://schemas.openxmlformats.org/officeDocument/2006/relationships/hyperlink" Target="https://www.goldfields.com/management-approaches.php" TargetMode="External"/><Relationship Id="rId5" Type="http://schemas.openxmlformats.org/officeDocument/2006/relationships/hyperlink" Target="https://www.goldfields.com/management-approaches.php" TargetMode="External"/><Relationship Id="rId181" Type="http://schemas.openxmlformats.org/officeDocument/2006/relationships/hyperlink" Target="https://www.goldfields.com/pdf/investors/integrated-annual-reports/2024/iar-2024-interactive.pdf" TargetMode="External"/><Relationship Id="rId237" Type="http://schemas.openxmlformats.org/officeDocument/2006/relationships/hyperlink" Target="https://www.goldfields.com/pdf/investors/integrated-annual-reports/2024/governance-and-remuneration-report-2024-interactive.pdf" TargetMode="External"/><Relationship Id="rId279" Type="http://schemas.openxmlformats.org/officeDocument/2006/relationships/hyperlink" Target="https://www.goldfields.com/pdf/investors/integrated-annual-reports/2024/gold-fields-report-to-stakeholders-2024.pdf" TargetMode="External"/><Relationship Id="rId43" Type="http://schemas.openxmlformats.org/officeDocument/2006/relationships/hyperlink" Target="https://www.goldfields.com/policies.php" TargetMode="External"/><Relationship Id="rId139" Type="http://schemas.openxmlformats.org/officeDocument/2006/relationships/hyperlink" Target="https://www.goldfields.com/pdf/investors/integrated-annual-reports/2024/iar-2024-interactive.pdf" TargetMode="External"/><Relationship Id="rId290" Type="http://schemas.openxmlformats.org/officeDocument/2006/relationships/hyperlink" Target="https://www.goldfields.com/pdf/investors/integrated-annual-reports/2024/gold-fields-report-to-stakeholders-2024.pdf" TargetMode="External"/><Relationship Id="rId304" Type="http://schemas.openxmlformats.org/officeDocument/2006/relationships/hyperlink" Target="https://www.goldfields.com/pdf/investors/integrated-annual-reports/2024/gold-fields-ccr-report-2024.pdf" TargetMode="External"/><Relationship Id="rId346" Type="http://schemas.openxmlformats.org/officeDocument/2006/relationships/hyperlink" Target="https://us-west-2.protection.sophos.com/?d=goldfields.com&amp;u=aHR0cHM6Ly93d3cuZ29sZGZpZWxkcy5jb20vcGRmL2Fib3V0LXVzL2NvcnBvcmF0ZS1nb3Zlcm5hbmNlL3BvbGljaWVzLzIwMjQvZ2ZsLXBvbGljeS1jbGltYXRlLWNoYW5nZS5wZGY=&amp;p=m&amp;i=NjJlOTdiODg4NzYxZjgxMTViOGRlMDY0&amp;t=eWRQc01GQThZSkg5SjlRVDZ1aTk0NEEzS1FveTVCWDA3ZWl1MXRrb3JhRT0=&amp;h=dc6aec071d944bef89248a9657962175&amp;s=AVNPUEhUT0NFTkNSWVBUSVYbRGZ7Vt_I2OjXtFPvyyIk8l95d25osPCz0vxT0xWWnQ" TargetMode="External"/><Relationship Id="rId388" Type="http://schemas.openxmlformats.org/officeDocument/2006/relationships/hyperlink" Target="https://www.goldfields.com/pdf/investors/integrated-annual-reports/2024/gold-fields-report-to-stakeholders-2024.pdf" TargetMode="External"/><Relationship Id="rId85" Type="http://schemas.openxmlformats.org/officeDocument/2006/relationships/hyperlink" Target="https://www.goldfields.com/management-approaches.php" TargetMode="External"/><Relationship Id="rId150" Type="http://schemas.openxmlformats.org/officeDocument/2006/relationships/hyperlink" Target="https://www.goldfields.com/pdf/investors/integrated-annual-reports/2024/iar-2024-interactive.pdf" TargetMode="External"/><Relationship Id="rId192" Type="http://schemas.openxmlformats.org/officeDocument/2006/relationships/hyperlink" Target="https://www.goldfields.com/pdf/investors/integrated-annual-reports/2024/iar-2024-interactive.pdf" TargetMode="External"/><Relationship Id="rId206" Type="http://schemas.openxmlformats.org/officeDocument/2006/relationships/hyperlink" Target="https://www.goldfields.com/pdf/investors/integrated-annual-reports/2024/iar-2024-interactive.pdf" TargetMode="External"/><Relationship Id="rId248" Type="http://schemas.openxmlformats.org/officeDocument/2006/relationships/hyperlink" Target="https://www.goldfields.com/pdf/investors/integrated-annual-reports/2024/gold-fields-report-to-stakeholders-2024.pdf" TargetMode="External"/><Relationship Id="rId12" Type="http://schemas.openxmlformats.org/officeDocument/2006/relationships/hyperlink" Target="https://www.goldfields.com/code-of-conduct/index.php" TargetMode="External"/><Relationship Id="rId108" Type="http://schemas.openxmlformats.org/officeDocument/2006/relationships/hyperlink" Target="https://www.goldfields.com/pdf/suppliers/introduction/values-and-code-summary-for-suppliers-and-contractors.pdf" TargetMode="External"/><Relationship Id="rId315" Type="http://schemas.openxmlformats.org/officeDocument/2006/relationships/hyperlink" Target="https://www.goldfields.com/pdf/investors/integrated-annual-reports/2024/gold-fields-ccr-report-2024.pdf" TargetMode="External"/><Relationship Id="rId357" Type="http://schemas.openxmlformats.org/officeDocument/2006/relationships/hyperlink" Target="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TargetMode="External"/><Relationship Id="rId54" Type="http://schemas.openxmlformats.org/officeDocument/2006/relationships/hyperlink" Target="https://www.goldfields.com/pdf/about-us/corporate-governance/policies/2022/gfl-updated-tax-policy.pdf" TargetMode="External"/><Relationship Id="rId96" Type="http://schemas.openxmlformats.org/officeDocument/2006/relationships/hyperlink" Target="https://www.goldfields.com/management-approaches.php" TargetMode="External"/><Relationship Id="rId161" Type="http://schemas.openxmlformats.org/officeDocument/2006/relationships/hyperlink" Target="https://www.goldfields.com/pdf/investors/integrated-annual-reports/2024/iar-2024-interactive.pdf" TargetMode="External"/><Relationship Id="rId217" Type="http://schemas.openxmlformats.org/officeDocument/2006/relationships/hyperlink" Target="https://www.goldfields.com/pdf/investors/integrated-annual-reports/2024/iar-2024-interactive.pdf" TargetMode="External"/><Relationship Id="rId259" Type="http://schemas.openxmlformats.org/officeDocument/2006/relationships/hyperlink" Target="https://www.goldfields.com/pdf/investors/integrated-annual-reports/2024/gold-fields-report-to-stakeholders-2024.pdf" TargetMode="External"/><Relationship Id="rId23" Type="http://schemas.openxmlformats.org/officeDocument/2006/relationships/hyperlink" Target="https://www.goldfields.com/standards-and-principles.php" TargetMode="External"/><Relationship Id="rId119" Type="http://schemas.openxmlformats.org/officeDocument/2006/relationships/hyperlink" Target="https://www.goldfields.com/code-of-conduct.php" TargetMode="External"/><Relationship Id="rId270" Type="http://schemas.openxmlformats.org/officeDocument/2006/relationships/hyperlink" Target="https://www.goldfields.com/pdf/investors/integrated-annual-reports/2024/gold-fields-report-to-stakeholders-2024.pdf" TargetMode="External"/><Relationship Id="rId326" Type="http://schemas.openxmlformats.org/officeDocument/2006/relationships/hyperlink" Target="https://www.goldfields.com/pdf/investors/integrated-annual-reports/2024/afs-2024.pdf" TargetMode="External"/><Relationship Id="rId65" Type="http://schemas.openxmlformats.org/officeDocument/2006/relationships/hyperlink" Target="https://www.goldfields.com/waste-management.php" TargetMode="External"/><Relationship Id="rId130" Type="http://schemas.openxmlformats.org/officeDocument/2006/relationships/hyperlink" Target="https://www.goldfields.com/pdf/suppliers/introduction/2023/supplier-code-of-business-conduct.pdf" TargetMode="External"/><Relationship Id="rId368" Type="http://schemas.openxmlformats.org/officeDocument/2006/relationships/hyperlink" Target="https://us-west-2.protection.sophos.com/?d=goldfields.com&amp;u=aHR0cHM6Ly93d3cuZ29sZGZpZWxkcy5jb20vd2FzdGUtbWFuYWdlbWVudC5waHA=&amp;p=m&amp;i=NjJlOTdiODg4NzYxZjgxMTViOGRlMDY0&amp;t=WnBWWmJDOG9zbGg2WTVqUmJCYTdZQzNDTDVzV1Q5dlhCSTNqTE1QeVZGVT0=&amp;h=7184ef4bef6c4523961593f41db74f40&amp;s=AVNPUEhUT0NFTkNSWVBUSVYbRGZ7Vt_I2OjXtFPvyyIk8l95d25osPCz0vxT0xWWnQ" TargetMode="External"/><Relationship Id="rId172" Type="http://schemas.openxmlformats.org/officeDocument/2006/relationships/hyperlink" Target="https://www.goldfields.com/pdf/investors/integrated-annual-reports/2024/iar-2024-interactive.pdf" TargetMode="External"/><Relationship Id="rId228" Type="http://schemas.openxmlformats.org/officeDocument/2006/relationships/hyperlink" Target="https://www.goldfields.com/pdf/investors/integrated-annual-reports/2024/governance-and-remuneration-report-2024-interactive.pdf" TargetMode="External"/><Relationship Id="rId281" Type="http://schemas.openxmlformats.org/officeDocument/2006/relationships/hyperlink" Target="https://www.goldfields.com/pdf/investors/integrated-annual-reports/2024/gold-fields-report-to-stakeholders-2024.pdf" TargetMode="External"/><Relationship Id="rId337" Type="http://schemas.openxmlformats.org/officeDocument/2006/relationships/hyperlink" Target="https://www.goldfields.com/code-of-conduct/index.php" TargetMode="External"/><Relationship Id="rId34" Type="http://schemas.openxmlformats.org/officeDocument/2006/relationships/hyperlink" Target="https://www.goldfields.com/management-approaches.php" TargetMode="External"/><Relationship Id="rId76" Type="http://schemas.openxmlformats.org/officeDocument/2006/relationships/hyperlink" Target="https://www.goldfields.com/water-stewardship.php" TargetMode="External"/><Relationship Id="rId141" Type="http://schemas.openxmlformats.org/officeDocument/2006/relationships/hyperlink" Target="https://www.goldfields.com/pdf/investors/integrated-annual-reports/2024/iar-2024-interactive.pdf" TargetMode="External"/><Relationship Id="rId379" Type="http://schemas.openxmlformats.org/officeDocument/2006/relationships/hyperlink" Target="https://www.goldfields.com/introduction-vision-and-overview.php" TargetMode="External"/><Relationship Id="rId7" Type="http://schemas.openxmlformats.org/officeDocument/2006/relationships/hyperlink" Target="https://www.goldfields.com/this-is-gold-fields.php" TargetMode="External"/><Relationship Id="rId183" Type="http://schemas.openxmlformats.org/officeDocument/2006/relationships/hyperlink" Target="https://www.goldfields.com/pdf/investors/integrated-annual-reports/2024/iar-2024-interactive.pdf" TargetMode="External"/><Relationship Id="rId239" Type="http://schemas.openxmlformats.org/officeDocument/2006/relationships/hyperlink" Target="https://www.goldfields.com/pdf/investors/integrated-annual-reports/2024/governance-and-remuneration-report-2024-interactive.pdf" TargetMode="External"/><Relationship Id="rId390" Type="http://schemas.openxmlformats.org/officeDocument/2006/relationships/hyperlink" Target="https://www.goldfields.com/pdf/investors/integrated-annual-reports/2024/governance-and-remuneration-report-2024-interactive.pdf" TargetMode="External"/><Relationship Id="rId250" Type="http://schemas.openxmlformats.org/officeDocument/2006/relationships/hyperlink" Target="https://www.goldfields.com/pdf/investors/integrated-annual-reports/2024/gold-fields-report-to-stakeholders-2024.pdf" TargetMode="External"/><Relationship Id="rId292" Type="http://schemas.openxmlformats.org/officeDocument/2006/relationships/hyperlink" Target="https://www.goldfields.com/pdf/investors/integrated-annual-reports/2024/gold-fields-report-to-stakeholders-2024.pdf" TargetMode="External"/><Relationship Id="rId306" Type="http://schemas.openxmlformats.org/officeDocument/2006/relationships/hyperlink" Target="https://www.goldfields.com/pdf/investors/integrated-annual-reports/2024/gold-fields-ccr-report-2024.pdf" TargetMode="External"/><Relationship Id="rId45" Type="http://schemas.openxmlformats.org/officeDocument/2006/relationships/hyperlink" Target="https://www.goldfields.com/management-approaches.php" TargetMode="External"/><Relationship Id="rId87" Type="http://schemas.openxmlformats.org/officeDocument/2006/relationships/hyperlink" Target="https://www.goldfields.com/management-approaches.php" TargetMode="External"/><Relationship Id="rId110" Type="http://schemas.openxmlformats.org/officeDocument/2006/relationships/hyperlink" Target="https://www.goldfields.com/management-approaches.php" TargetMode="External"/><Relationship Id="rId348" Type="http://schemas.openxmlformats.org/officeDocument/2006/relationships/hyperlink" Target="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TargetMode="External"/><Relationship Id="rId152" Type="http://schemas.openxmlformats.org/officeDocument/2006/relationships/hyperlink" Target="https://www.goldfields.com/pdf/investors/integrated-annual-reports/2024/iar-2024-interactive.pdf" TargetMode="External"/><Relationship Id="rId194" Type="http://schemas.openxmlformats.org/officeDocument/2006/relationships/hyperlink" Target="https://www.goldfields.com/pdf/investors/integrated-annual-reports/2024/iar-2024-interactive.pdf" TargetMode="External"/><Relationship Id="rId208" Type="http://schemas.openxmlformats.org/officeDocument/2006/relationships/hyperlink" Target="https://www.goldfields.com/pdf/investors/integrated-annual-reports/2024/iar-2024-interactive.pdf" TargetMode="External"/><Relationship Id="rId261" Type="http://schemas.openxmlformats.org/officeDocument/2006/relationships/hyperlink" Target="https://www.goldfields.com/pdf/investors/integrated-annual-reports/2024/gold-fields-report-to-stakeholders-2024.pdf" TargetMode="External"/><Relationship Id="rId14" Type="http://schemas.openxmlformats.org/officeDocument/2006/relationships/hyperlink" Target="https://www.goldfields.com/management-approaches.php" TargetMode="External"/><Relationship Id="rId56" Type="http://schemas.openxmlformats.org/officeDocument/2006/relationships/hyperlink" Target="https://www.goldfields.com/pdf/about-us/corporate-governance/policies/2022/gfl-updated-tax-policy.pdf" TargetMode="External"/><Relationship Id="rId317" Type="http://schemas.openxmlformats.org/officeDocument/2006/relationships/hyperlink" Target="https://www.goldfields.com/pdf/investors/integrated-annual-reports/2024/gold-fields-ccr-report-2024.pdf" TargetMode="External"/><Relationship Id="rId359" Type="http://schemas.openxmlformats.org/officeDocument/2006/relationships/hyperlink" Target="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TargetMode="External"/><Relationship Id="rId98" Type="http://schemas.openxmlformats.org/officeDocument/2006/relationships/hyperlink" Target="https://www.goldfields.com/working-at-goldfields.php" TargetMode="External"/><Relationship Id="rId121" Type="http://schemas.openxmlformats.org/officeDocument/2006/relationships/hyperlink" Target="https://www.goldfields.com/policies.php" TargetMode="External"/><Relationship Id="rId163" Type="http://schemas.openxmlformats.org/officeDocument/2006/relationships/hyperlink" Target="https://www.goldfields.com/pdf/investors/integrated-annual-reports/2024/iar-2024-interactive.pdf" TargetMode="External"/><Relationship Id="rId219" Type="http://schemas.openxmlformats.org/officeDocument/2006/relationships/hyperlink" Target="https://www.goldfields.com/pdf/investors/integrated-annual-reports/2024/iar-2024-interactive.pdf" TargetMode="External"/><Relationship Id="rId370" Type="http://schemas.openxmlformats.org/officeDocument/2006/relationships/hyperlink" Target="https://us-west-2.protection.sophos.com/?d=goldfields.com&amp;u=aHR0cHM6Ly93d3cuZ29sZGZpZWxkcy5jb20vd2FzdGUtbWFuYWdlbWVudC5waHA=&amp;p=m&amp;i=NjJlOTdiODg4NzYxZjgxMTViOGRlMDY0&amp;t=WnBWWmJDOG9zbGg2WTVqUmJCYTdZQzNDTDVzV1Q5dlhCSTNqTE1QeVZGVT0=&amp;h=7184ef4bef6c4523961593f41db74f40&amp;s=AVNPUEhUT0NFTkNSWVBUSVYbRGZ7Vt_I2OjXtFPvyyIk8l95d25osPCz0vxT0xWWnQ" TargetMode="External"/><Relationship Id="rId230" Type="http://schemas.openxmlformats.org/officeDocument/2006/relationships/hyperlink" Target="https://www.goldfields.com/pdf/investors/integrated-annual-reports/2024/governance-and-remuneration-report-2024-interactive.pdf" TargetMode="External"/><Relationship Id="rId25" Type="http://schemas.openxmlformats.org/officeDocument/2006/relationships/hyperlink" Target="https://www.goldfields.com/management-approaches.php" TargetMode="External"/><Relationship Id="rId67" Type="http://schemas.openxmlformats.org/officeDocument/2006/relationships/hyperlink" Target="https://www.goldfields.com/sustainability-performance.php" TargetMode="External"/><Relationship Id="rId272" Type="http://schemas.openxmlformats.org/officeDocument/2006/relationships/hyperlink" Target="https://www.goldfields.com/pdf/investors/integrated-annual-reports/2024/gold-fields-report-to-stakeholders-2024.pdf" TargetMode="External"/><Relationship Id="rId328" Type="http://schemas.openxmlformats.org/officeDocument/2006/relationships/hyperlink" Target="https://www.goldfields.com/pdf/investors/integrated-annual-reports/2024/afs-2024.pdf" TargetMode="External"/><Relationship Id="rId132" Type="http://schemas.openxmlformats.org/officeDocument/2006/relationships/hyperlink" Target="https://www.goldfields.com/sustainability-overview.php" TargetMode="External"/><Relationship Id="rId174" Type="http://schemas.openxmlformats.org/officeDocument/2006/relationships/hyperlink" Target="https://www.goldfields.com/pdf/investors/integrated-annual-reports/2024/iar-2024-interactive.pdf" TargetMode="External"/><Relationship Id="rId381" Type="http://schemas.openxmlformats.org/officeDocument/2006/relationships/hyperlink" Target="https://www.goldfields.com/environment-tsf.php" TargetMode="External"/><Relationship Id="rId241" Type="http://schemas.openxmlformats.org/officeDocument/2006/relationships/hyperlink" Target="https://www.goldfields.com/pdf/investors/integrated-annual-reports/2024/governance-and-remuneration-report-2024-interactive.pdf" TargetMode="External"/><Relationship Id="rId36" Type="http://schemas.openxmlformats.org/officeDocument/2006/relationships/hyperlink" Target="https://www.goldfields.com/operations.php" TargetMode="External"/><Relationship Id="rId283" Type="http://schemas.openxmlformats.org/officeDocument/2006/relationships/hyperlink" Target="https://www.goldfields.com/pdf/investors/integrated-annual-reports/2024/gold-fields-report-to-stakeholders-2024.pdf" TargetMode="External"/><Relationship Id="rId339" Type="http://schemas.openxmlformats.org/officeDocument/2006/relationships/hyperlink" Target="https://www.goldfields.com/supply-chain-risk-management.php" TargetMode="External"/><Relationship Id="rId78" Type="http://schemas.openxmlformats.org/officeDocument/2006/relationships/hyperlink" Target="https://www.goldfields.com/environment.php" TargetMode="External"/><Relationship Id="rId101" Type="http://schemas.openxmlformats.org/officeDocument/2006/relationships/hyperlink" Target="https://www.goldfields.com/code-of-conduct.php" TargetMode="External"/><Relationship Id="rId143" Type="http://schemas.openxmlformats.org/officeDocument/2006/relationships/hyperlink" Target="https://www.goldfields.com/pdf/investors/integrated-annual-reports/2024/iar-2024-interactive.pdf" TargetMode="External"/><Relationship Id="rId185" Type="http://schemas.openxmlformats.org/officeDocument/2006/relationships/hyperlink" Target="https://www.goldfields.com/pdf/investors/integrated-annual-reports/2024/iar-2024-interactive.pdf" TargetMode="External"/><Relationship Id="rId350" Type="http://schemas.openxmlformats.org/officeDocument/2006/relationships/hyperlink" Target="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TargetMode="External"/><Relationship Id="rId9" Type="http://schemas.openxmlformats.org/officeDocument/2006/relationships/hyperlink" Target="https://www.goldfields.com/management-approaches.php" TargetMode="External"/><Relationship Id="rId210" Type="http://schemas.openxmlformats.org/officeDocument/2006/relationships/hyperlink" Target="https://www.goldfields.com/pdf/investors/integrated-annual-reports/2024/iar-2024-interactive.pdf" TargetMode="External"/><Relationship Id="rId392" Type="http://schemas.openxmlformats.org/officeDocument/2006/relationships/hyperlink" Target="https://www.goldfields.com/pdf/investors/integrated-annual-reports/2024/gold-fields-ccr-report-2024.pdf" TargetMode="External"/><Relationship Id="rId252" Type="http://schemas.openxmlformats.org/officeDocument/2006/relationships/hyperlink" Target="https://www.goldfields.com/pdf/investors/integrated-annual-reports/2024/gold-fields-report-to-stakeholders-2024.pdf" TargetMode="External"/><Relationship Id="rId294" Type="http://schemas.openxmlformats.org/officeDocument/2006/relationships/hyperlink" Target="https://www.goldfields.com/pdf/investors/integrated-annual-reports/2024/gold-fields-report-to-stakeholders-2024.pdf" TargetMode="External"/><Relationship Id="rId308" Type="http://schemas.openxmlformats.org/officeDocument/2006/relationships/hyperlink" Target="https://www.goldfields.com/pdf/investors/integrated-annual-reports/2024/gold-fields-ccr-report-2024.pdf" TargetMode="External"/><Relationship Id="rId47" Type="http://schemas.openxmlformats.org/officeDocument/2006/relationships/hyperlink" Target="https://www.goldfields.com/management-approaches.php" TargetMode="External"/><Relationship Id="rId89" Type="http://schemas.openxmlformats.org/officeDocument/2006/relationships/hyperlink" Target="https://www.goldfields.com/supplier-resources.php" TargetMode="External"/><Relationship Id="rId112" Type="http://schemas.openxmlformats.org/officeDocument/2006/relationships/hyperlink" Target="https://www.goldfields.com/this-is-gold-fields.php" TargetMode="External"/><Relationship Id="rId154" Type="http://schemas.openxmlformats.org/officeDocument/2006/relationships/hyperlink" Target="https://www.goldfields.com/pdf/investors/integrated-annual-reports/2024/iar-2024-interactive.pdf" TargetMode="External"/><Relationship Id="rId361" Type="http://schemas.openxmlformats.org/officeDocument/2006/relationships/hyperlink" Target="https://www.goldfields.com/stakeholder-engagement.php" TargetMode="External"/><Relationship Id="rId196" Type="http://schemas.openxmlformats.org/officeDocument/2006/relationships/hyperlink" Target="https://www.goldfields.com/pdf/investors/integrated-annual-reports/2024/iar-2024-interactive.pdf" TargetMode="External"/><Relationship Id="rId16" Type="http://schemas.openxmlformats.org/officeDocument/2006/relationships/hyperlink" Target="https://www.goldfields.com/code-of-conduct/index.php" TargetMode="External"/><Relationship Id="rId221" Type="http://schemas.openxmlformats.org/officeDocument/2006/relationships/hyperlink" Target="https://www.goldfields.com/pdf/investors/integrated-annual-reports/2024/iar-2024-interactive.pdf" TargetMode="External"/><Relationship Id="rId263" Type="http://schemas.openxmlformats.org/officeDocument/2006/relationships/hyperlink" Target="https://www.goldfields.com/pdf/investors/integrated-annual-reports/2024/gold-fields-report-to-stakeholders-2024.pdf" TargetMode="External"/><Relationship Id="rId319" Type="http://schemas.openxmlformats.org/officeDocument/2006/relationships/hyperlink" Target="https://www.goldfields.com/pdf/investors/integrated-annual-reports/2024/gold-fields-report-to-stakeholders-2024.pdf" TargetMode="External"/><Relationship Id="rId37" Type="http://schemas.openxmlformats.org/officeDocument/2006/relationships/hyperlink" Target="https://www.goldfields.com/sustainability-overview.php" TargetMode="External"/><Relationship Id="rId58" Type="http://schemas.openxmlformats.org/officeDocument/2006/relationships/hyperlink" Target="https://www.goldfields.com/pdf/about-us/corporate-governance/policies/2022/gfl-updated-tax-policy.pdf" TargetMode="External"/><Relationship Id="rId79" Type="http://schemas.openxmlformats.org/officeDocument/2006/relationships/hyperlink" Target="https://www.goldfields.com/environment.php" TargetMode="External"/><Relationship Id="rId102" Type="http://schemas.openxmlformats.org/officeDocument/2006/relationships/hyperlink" Target="https://www.goldfields.com/policies.php" TargetMode="External"/><Relationship Id="rId123" Type="http://schemas.openxmlformats.org/officeDocument/2006/relationships/hyperlink" Target="https://www.goldfields.com/management-approaches.php" TargetMode="External"/><Relationship Id="rId144" Type="http://schemas.openxmlformats.org/officeDocument/2006/relationships/hyperlink" Target="https://www.goldfields.com/pdf/investors/integrated-annual-reports/2024/iar-2024-interactive.pdf" TargetMode="External"/><Relationship Id="rId330" Type="http://schemas.openxmlformats.org/officeDocument/2006/relationships/hyperlink" Target="https://www.goldfields.com/pdf/investors/integrated-annual-reports/2024/gold-fields-ccr-report-2024.pdf" TargetMode="External"/><Relationship Id="rId90" Type="http://schemas.openxmlformats.org/officeDocument/2006/relationships/hyperlink" Target="https://www.goldfields.com/management-approaches.php" TargetMode="External"/><Relationship Id="rId165" Type="http://schemas.openxmlformats.org/officeDocument/2006/relationships/hyperlink" Target="https://www.goldfields.com/pdf/investors/integrated-annual-reports/2024/iar-2024-interactive.pdf" TargetMode="External"/><Relationship Id="rId186" Type="http://schemas.openxmlformats.org/officeDocument/2006/relationships/hyperlink" Target="https://www.goldfields.com/pdf/investors/integrated-annual-reports/2024/iar-2024-interactive.pdf" TargetMode="External"/><Relationship Id="rId351" Type="http://schemas.openxmlformats.org/officeDocument/2006/relationships/hyperlink" Target="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TargetMode="External"/><Relationship Id="rId372" Type="http://schemas.openxmlformats.org/officeDocument/2006/relationships/hyperlink" Target="https://us-west-2.protection.sophos.com/?d=goldfields.com&amp;u=aHR0cHM6Ly93d3cuZ29sZGZpZWxkcy5jb20vcGRmL2Fib3V0LXVzL2NvcnBvcmF0ZS1nb3Zlcm5hbmNlL3BvbGljaWVzLzIwMjMvZGl2ZXJzaXR5LWVxdWl0eS1pbmNsdXNpb24tYW5kLWJlbG9uZ2luZy1wb2xpY3ktc3RhdGVtZW50LnBkZg==&amp;p=m&amp;i=NjJlOTdiODg4NzYxZjgxMTViOGRlMDY0&amp;t=SjV6U0N0WVhTQlc3RE15ZEgvTEVIZ0QyV2ErK1JZQ2lJTWZCbnNtOFNRbz0=&amp;h=f46f3eeb01714a849b5147fef008063f&amp;s=AVNPUEhUT0NFTkNSWVBUSVYbRGZ7Vt_I2OjXtFPvyyIk8l95d25osPCz0vxT0xWWnQ" TargetMode="External"/><Relationship Id="rId393" Type="http://schemas.openxmlformats.org/officeDocument/2006/relationships/hyperlink" Target="https://www.goldfields.com/pdf/about-us/corporate-governance/policies/2023/diversity-equity-inclusion-and-belonging-policy-statement.pdf" TargetMode="External"/><Relationship Id="rId211" Type="http://schemas.openxmlformats.org/officeDocument/2006/relationships/hyperlink" Target="https://www.goldfields.com/pdf/investors/integrated-annual-reports/2024/iar-2024-interactive.pdf" TargetMode="External"/><Relationship Id="rId232" Type="http://schemas.openxmlformats.org/officeDocument/2006/relationships/hyperlink" Target="https://www.goldfields.com/pdf/investors/integrated-annual-reports/2024/governance-and-remuneration-report-2024-interactive.pdf" TargetMode="External"/><Relationship Id="rId253" Type="http://schemas.openxmlformats.org/officeDocument/2006/relationships/hyperlink" Target="https://www.goldfields.com/pdf/investors/integrated-annual-reports/2024/gold-fields-report-to-stakeholders-2024.pdf" TargetMode="External"/><Relationship Id="rId274" Type="http://schemas.openxmlformats.org/officeDocument/2006/relationships/hyperlink" Target="https://www.goldfields.com/pdf/investors/integrated-annual-reports/2024/gold-fields-report-to-stakeholders-2024.pdf" TargetMode="External"/><Relationship Id="rId295" Type="http://schemas.openxmlformats.org/officeDocument/2006/relationships/hyperlink" Target="https://www.goldfields.com/pdf/investors/integrated-annual-reports/2024/gold-fields-report-to-stakeholders-2024.pdf" TargetMode="External"/><Relationship Id="rId309" Type="http://schemas.openxmlformats.org/officeDocument/2006/relationships/hyperlink" Target="https://www.goldfields.com/pdf/investors/integrated-annual-reports/2024/gold-fields-ccr-report-2024.pdf" TargetMode="External"/><Relationship Id="rId27" Type="http://schemas.openxmlformats.org/officeDocument/2006/relationships/hyperlink" Target="https://www.goldfields.com/investor-overview.php" TargetMode="External"/><Relationship Id="rId48" Type="http://schemas.openxmlformats.org/officeDocument/2006/relationships/hyperlink" Target="https://www.goldfields.com/management-approaches.php" TargetMode="External"/><Relationship Id="rId69" Type="http://schemas.openxmlformats.org/officeDocument/2006/relationships/hyperlink" Target="https://www.goldfields.com/management-approaches.php" TargetMode="External"/><Relationship Id="rId113" Type="http://schemas.openxmlformats.org/officeDocument/2006/relationships/hyperlink" Target="https://www.goldfields.com/stakeholder-engagement.php" TargetMode="External"/><Relationship Id="rId134" Type="http://schemas.openxmlformats.org/officeDocument/2006/relationships/hyperlink" Target="https://www.goldfields.com/pdf/investors/integrated-annual-reports/2024/iar-2024-interactive.pdf" TargetMode="External"/><Relationship Id="rId320" Type="http://schemas.openxmlformats.org/officeDocument/2006/relationships/hyperlink" Target="https://www.goldfields.com/pdf/investors/integrated-annual-reports/2024/afs-2024.pdf" TargetMode="External"/><Relationship Id="rId80" Type="http://schemas.openxmlformats.org/officeDocument/2006/relationships/hyperlink" Target="https://www.goldfields.com/management-approaches.php" TargetMode="External"/><Relationship Id="rId155" Type="http://schemas.openxmlformats.org/officeDocument/2006/relationships/hyperlink" Target="https://www.goldfields.com/pdf/investors/integrated-annual-reports/2024/iar-2024-interactive.pdf" TargetMode="External"/><Relationship Id="rId176" Type="http://schemas.openxmlformats.org/officeDocument/2006/relationships/hyperlink" Target="https://www.goldfields.com/pdf/investors/integrated-annual-reports/2024/iar-2024-interactive.pdf" TargetMode="External"/><Relationship Id="rId197" Type="http://schemas.openxmlformats.org/officeDocument/2006/relationships/hyperlink" Target="https://www.goldfields.com/pdf/investors/integrated-annual-reports/2024/iar-2024-interactive.pdf" TargetMode="External"/><Relationship Id="rId341" Type="http://schemas.openxmlformats.org/officeDocument/2006/relationships/hyperlink" Target="https://www.goldfields.com/supply-chain-risk-management.php" TargetMode="External"/><Relationship Id="rId362" Type="http://schemas.openxmlformats.org/officeDocument/2006/relationships/hyperlink" Target="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TargetMode="External"/><Relationship Id="rId383" Type="http://schemas.openxmlformats.org/officeDocument/2006/relationships/hyperlink" Target="https://www.goldfields.com/supply-chain-risk-management.php" TargetMode="External"/><Relationship Id="rId201" Type="http://schemas.openxmlformats.org/officeDocument/2006/relationships/hyperlink" Target="https://www.goldfields.com/pdf/investors/integrated-annual-reports/2024/iar-2024-interactive.pdf" TargetMode="External"/><Relationship Id="rId222" Type="http://schemas.openxmlformats.org/officeDocument/2006/relationships/hyperlink" Target="https://www.goldfields.com/pdf/investors/integrated-annual-reports/2024/iar-2024-interactive.pdf" TargetMode="External"/><Relationship Id="rId243" Type="http://schemas.openxmlformats.org/officeDocument/2006/relationships/hyperlink" Target="https://www.goldfields.com/pdf/investors/integrated-annual-reports/2024/governance-and-remuneration-report-2024-interactive.pdf" TargetMode="External"/><Relationship Id="rId264" Type="http://schemas.openxmlformats.org/officeDocument/2006/relationships/hyperlink" Target="https://www.goldfields.com/pdf/investors/integrated-annual-reports/2024/gold-fields-report-to-stakeholders-2024.pdf" TargetMode="External"/><Relationship Id="rId285" Type="http://schemas.openxmlformats.org/officeDocument/2006/relationships/hyperlink" Target="https://www.goldfields.com/pdf/investors/integrated-annual-reports/2024/gold-fields-report-to-stakeholders-2024.pdf" TargetMode="External"/><Relationship Id="rId17" Type="http://schemas.openxmlformats.org/officeDocument/2006/relationships/hyperlink" Target="https://www.goldfields.com/" TargetMode="External"/><Relationship Id="rId38" Type="http://schemas.openxmlformats.org/officeDocument/2006/relationships/hyperlink" Target="https://www.goldfields.com/policies.php" TargetMode="External"/><Relationship Id="rId59" Type="http://schemas.openxmlformats.org/officeDocument/2006/relationships/hyperlink" Target="http://www.goldfields.com/pdf/about-us/corporate-governance/policies/2022/gfl-updated-tax-policy.pdf" TargetMode="External"/><Relationship Id="rId103" Type="http://schemas.openxmlformats.org/officeDocument/2006/relationships/hyperlink" Target="https://www.goldfields.com/ethics-conduct-and-integrity.php" TargetMode="External"/><Relationship Id="rId124" Type="http://schemas.openxmlformats.org/officeDocument/2006/relationships/hyperlink" Target="https://www.goldfields.com/pdf/sustainbility/guidelines/community-relations-and-stakeholder-engagement/community-relations.pdf" TargetMode="External"/><Relationship Id="rId310" Type="http://schemas.openxmlformats.org/officeDocument/2006/relationships/hyperlink" Target="https://www.goldfields.com/pdf/investors/integrated-annual-reports/2024/gold-fields-ccr-report-2024.pdf" TargetMode="External"/><Relationship Id="rId70" Type="http://schemas.openxmlformats.org/officeDocument/2006/relationships/hyperlink" Target="https://www.goldfields.com/pdf/investors/integrated-annual-reports/2024/gold-fields-ccr-report-2024.pdf" TargetMode="External"/><Relationship Id="rId91" Type="http://schemas.openxmlformats.org/officeDocument/2006/relationships/hyperlink" Target="https://www.goldfields.com/working-at-goldfields.php" TargetMode="External"/><Relationship Id="rId145" Type="http://schemas.openxmlformats.org/officeDocument/2006/relationships/hyperlink" Target="https://www.goldfields.com/pdf/investors/integrated-annual-reports/2024/iar-2024-interactive.pdf" TargetMode="External"/><Relationship Id="rId166" Type="http://schemas.openxmlformats.org/officeDocument/2006/relationships/hyperlink" Target="https://www.goldfields.com/pdf/investors/integrated-annual-reports/2024/iar-2024-interactive.pdf" TargetMode="External"/><Relationship Id="rId187" Type="http://schemas.openxmlformats.org/officeDocument/2006/relationships/hyperlink" Target="https://www.goldfields.com/pdf/investors/integrated-annual-reports/2024/iar-2024-interactive.pdf" TargetMode="External"/><Relationship Id="rId331" Type="http://schemas.openxmlformats.org/officeDocument/2006/relationships/hyperlink" Target="https://www.goldfields.com/pdf/investors/integrated-annual-reports/2024/governance-and-remuneration-report-2024-interactive.pdf" TargetMode="External"/><Relationship Id="rId352" Type="http://schemas.openxmlformats.org/officeDocument/2006/relationships/hyperlink" Target="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TargetMode="External"/><Relationship Id="rId373" Type="http://schemas.openxmlformats.org/officeDocument/2006/relationships/hyperlink" Target="https://www.goldfields.com/pdf/investors/integrated-annual-reports/2024/iar-2024-interactive.pdf" TargetMode="External"/><Relationship Id="rId394" Type="http://schemas.openxmlformats.org/officeDocument/2006/relationships/hyperlink" Target="https://www.goldfields.com/pdf/about-us/corporate-governance/policies/2024/respectful-workplace-policy-statement.pdf" TargetMode="External"/><Relationship Id="rId1" Type="http://schemas.openxmlformats.org/officeDocument/2006/relationships/hyperlink" Target="https://www.goldfields.com/mine-overview.php" TargetMode="External"/><Relationship Id="rId212" Type="http://schemas.openxmlformats.org/officeDocument/2006/relationships/hyperlink" Target="https://www.goldfields.com/pdf/investors/integrated-annual-reports/2024/iar-2024-interactive.pdf" TargetMode="External"/><Relationship Id="rId233" Type="http://schemas.openxmlformats.org/officeDocument/2006/relationships/hyperlink" Target="https://www.goldfields.com/pdf/investors/integrated-annual-reports/2024/governance-and-remuneration-report-2024-interactive.pdf" TargetMode="External"/><Relationship Id="rId254" Type="http://schemas.openxmlformats.org/officeDocument/2006/relationships/hyperlink" Target="https://www.goldfields.com/pdf/investors/integrated-annual-reports/2024/gold-fields-report-to-stakeholders-2024.pdf" TargetMode="External"/><Relationship Id="rId28" Type="http://schemas.openxmlformats.org/officeDocument/2006/relationships/hyperlink" Target="https://www.goldfields.com/sustainability-overview.php" TargetMode="External"/><Relationship Id="rId49" Type="http://schemas.openxmlformats.org/officeDocument/2006/relationships/hyperlink" Target="https://www.goldfields.com/management-approaches.php" TargetMode="External"/><Relationship Id="rId114" Type="http://schemas.openxmlformats.org/officeDocument/2006/relationships/hyperlink" Target="https://www.goldfields.com/code-of-conduct.php" TargetMode="External"/><Relationship Id="rId275" Type="http://schemas.openxmlformats.org/officeDocument/2006/relationships/hyperlink" Target="https://www.goldfields.com/pdf/investors/integrated-annual-reports/2024/gold-fields-report-to-stakeholders-2024.pdf" TargetMode="External"/><Relationship Id="rId296" Type="http://schemas.openxmlformats.org/officeDocument/2006/relationships/hyperlink" Target="https://www.goldfields.com/pdf/investors/integrated-annual-reports/2024/gold-fields-report-to-stakeholders-2024.pdf" TargetMode="External"/><Relationship Id="rId300" Type="http://schemas.openxmlformats.org/officeDocument/2006/relationships/hyperlink" Target="https://www.goldfields.com/introduction-vision-and-overview.php" TargetMode="External"/><Relationship Id="rId60" Type="http://schemas.openxmlformats.org/officeDocument/2006/relationships/hyperlink" Target="https://www.goldfields.com/pdf/about-us/corporate-governance/policies/2022/gfl-updated-tax-policy.pdf" TargetMode="External"/><Relationship Id="rId81" Type="http://schemas.openxmlformats.org/officeDocument/2006/relationships/hyperlink" Target="https://www.goldfields.com/management-approaches.php" TargetMode="External"/><Relationship Id="rId135" Type="http://schemas.openxmlformats.org/officeDocument/2006/relationships/hyperlink" Target="https://www.goldfields.com/pdf/investors/integrated-annual-reports/2024/iar-2024-interactive.pdf" TargetMode="External"/><Relationship Id="rId156" Type="http://schemas.openxmlformats.org/officeDocument/2006/relationships/hyperlink" Target="https://www.goldfields.com/pdf/investors/integrated-annual-reports/2024/iar-2024-interactive.pdf" TargetMode="External"/><Relationship Id="rId177" Type="http://schemas.openxmlformats.org/officeDocument/2006/relationships/hyperlink" Target="https://www.goldfields.com/pdf/investors/integrated-annual-reports/2024/iar-2024-interactive.pdf" TargetMode="External"/><Relationship Id="rId198" Type="http://schemas.openxmlformats.org/officeDocument/2006/relationships/hyperlink" Target="https://www.goldfields.com/pdf/investors/integrated-annual-reports/2024/iar-2024-interactive.pdf" TargetMode="External"/><Relationship Id="rId321" Type="http://schemas.openxmlformats.org/officeDocument/2006/relationships/hyperlink" Target="https://www.goldfields.com/pdf/investors/integrated-annual-reports/2024/afs-2024.pdf" TargetMode="External"/><Relationship Id="rId342" Type="http://schemas.openxmlformats.org/officeDocument/2006/relationships/hyperlink" Target="https://www.goldfields.com/supply-chain-risk-management.php" TargetMode="External"/><Relationship Id="rId363" Type="http://schemas.openxmlformats.org/officeDocument/2006/relationships/hyperlink" Target="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TargetMode="External"/><Relationship Id="rId384" Type="http://schemas.openxmlformats.org/officeDocument/2006/relationships/hyperlink" Target="https://www.goldfields.com/management-approaches.php" TargetMode="External"/><Relationship Id="rId202" Type="http://schemas.openxmlformats.org/officeDocument/2006/relationships/hyperlink" Target="https://www.goldfields.com/pdf/investors/integrated-annual-reports/2024/iar-2024-interactive.pdf" TargetMode="External"/><Relationship Id="rId223" Type="http://schemas.openxmlformats.org/officeDocument/2006/relationships/hyperlink" Target="https://www.goldfields.com/pdf/investors/integrated-annual-reports/2024/iar-2024-interactive.pdf" TargetMode="External"/><Relationship Id="rId244" Type="http://schemas.openxmlformats.org/officeDocument/2006/relationships/hyperlink" Target="https://www.goldfields.com/pdf/investors/integrated-annual-reports/2024/governance-and-remuneration-report-2024-interactive.pdf" TargetMode="External"/><Relationship Id="rId18" Type="http://schemas.openxmlformats.org/officeDocument/2006/relationships/hyperlink" Target="https://www.goldfields.com/sustainability-overview.php" TargetMode="External"/><Relationship Id="rId39" Type="http://schemas.openxmlformats.org/officeDocument/2006/relationships/hyperlink" Target="https://www.goldfields.com/standards-and-principles.php" TargetMode="External"/><Relationship Id="rId265" Type="http://schemas.openxmlformats.org/officeDocument/2006/relationships/hyperlink" Target="https://www.goldfields.com/pdf/investors/integrated-annual-reports/2024/gold-fields-report-to-stakeholders-2024.pdf" TargetMode="External"/><Relationship Id="rId286" Type="http://schemas.openxmlformats.org/officeDocument/2006/relationships/hyperlink" Target="https://www.goldfields.com/pdf/investors/integrated-annual-reports/2024/gold-fields-report-to-stakeholders-2024.pdf" TargetMode="External"/><Relationship Id="rId50" Type="http://schemas.openxmlformats.org/officeDocument/2006/relationships/hyperlink" Target="https://www.goldfields.com/management-approaches.php" TargetMode="External"/><Relationship Id="rId104" Type="http://schemas.openxmlformats.org/officeDocument/2006/relationships/hyperlink" Target="https://www.goldfields.com/code-of-conduct.php" TargetMode="External"/><Relationship Id="rId125" Type="http://schemas.openxmlformats.org/officeDocument/2006/relationships/hyperlink" Target="https://www.goldfields.com/management-approaches.php" TargetMode="External"/><Relationship Id="rId146" Type="http://schemas.openxmlformats.org/officeDocument/2006/relationships/hyperlink" Target="https://www.goldfields.com/pdf/investors/integrated-annual-reports/2024/iar-2024-interactive.pdf" TargetMode="External"/><Relationship Id="rId167" Type="http://schemas.openxmlformats.org/officeDocument/2006/relationships/hyperlink" Target="https://www.goldfields.com/pdf/investors/integrated-annual-reports/2024/iar-2024-interactive.pdf" TargetMode="External"/><Relationship Id="rId188" Type="http://schemas.openxmlformats.org/officeDocument/2006/relationships/hyperlink" Target="https://www.goldfields.com/pdf/investors/integrated-annual-reports/2024/iar-2024-interactive.pdf" TargetMode="External"/><Relationship Id="rId311" Type="http://schemas.openxmlformats.org/officeDocument/2006/relationships/hyperlink" Target="https://www.goldfields.com/pdf/investors/integrated-annual-reports/2024/gold-fields-ccr-report-2024.pdf" TargetMode="External"/><Relationship Id="rId332" Type="http://schemas.openxmlformats.org/officeDocument/2006/relationships/hyperlink" Target="https://www.goldfields.com/pdf/investors/integrated-annual-reports/2023/iar-2023-lowres.pdf" TargetMode="External"/><Relationship Id="rId353" Type="http://schemas.openxmlformats.org/officeDocument/2006/relationships/hyperlink" Target="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TargetMode="External"/><Relationship Id="rId374" Type="http://schemas.openxmlformats.org/officeDocument/2006/relationships/hyperlink" Target="https://www.goldfields.com/pdf/investors/integrated-annual-reports/2024/governance-and-remuneration-report-2024-interactive.pdf" TargetMode="External"/><Relationship Id="rId395" Type="http://schemas.openxmlformats.org/officeDocument/2006/relationships/printerSettings" Target="../printerSettings/printerSettings5.bin"/><Relationship Id="rId71" Type="http://schemas.openxmlformats.org/officeDocument/2006/relationships/hyperlink" Target="https://www.goldfields.com/management-approaches.php" TargetMode="External"/><Relationship Id="rId92" Type="http://schemas.openxmlformats.org/officeDocument/2006/relationships/hyperlink" Target="https://www.goldfields.com/management-approaches.php" TargetMode="External"/><Relationship Id="rId213" Type="http://schemas.openxmlformats.org/officeDocument/2006/relationships/hyperlink" Target="https://www.goldfields.com/pdf/investors/integrated-annual-reports/2024/iar-2024-interactive.pdf" TargetMode="External"/><Relationship Id="rId234" Type="http://schemas.openxmlformats.org/officeDocument/2006/relationships/hyperlink" Target="https://www.goldfields.com/pdf/investors/integrated-annual-reports/2024/governance-and-remuneration-report-2024-interactive.pdf" TargetMode="External"/><Relationship Id="rId2" Type="http://schemas.openxmlformats.org/officeDocument/2006/relationships/hyperlink" Target="https://www.goldfields.com/executive-directors.php" TargetMode="External"/><Relationship Id="rId29" Type="http://schemas.openxmlformats.org/officeDocument/2006/relationships/hyperlink" Target="https://www.goldfields.com/this-is-gold-fields.php" TargetMode="External"/><Relationship Id="rId255" Type="http://schemas.openxmlformats.org/officeDocument/2006/relationships/hyperlink" Target="https://www.goldfields.com/pdf/investors/integrated-annual-reports/2024/gold-fields-report-to-stakeholders-2024.pdf" TargetMode="External"/><Relationship Id="rId276" Type="http://schemas.openxmlformats.org/officeDocument/2006/relationships/hyperlink" Target="https://www.goldfields.com/pdf/investors/integrated-annual-reports/2024/gold-fields-report-to-stakeholders-2024.pdf" TargetMode="External"/><Relationship Id="rId297" Type="http://schemas.openxmlformats.org/officeDocument/2006/relationships/hyperlink" Target="https://www.goldfields.com/pdf/investors/integrated-annual-reports/2024/gold-fields-report-to-stakeholders-2024.pdf" TargetMode="External"/><Relationship Id="rId40" Type="http://schemas.openxmlformats.org/officeDocument/2006/relationships/hyperlink" Target="https://www.goldfields.com/management-approaches.php" TargetMode="External"/><Relationship Id="rId115" Type="http://schemas.openxmlformats.org/officeDocument/2006/relationships/hyperlink" Target="https://www.goldfields.com/management-approaches.php" TargetMode="External"/><Relationship Id="rId136" Type="http://schemas.openxmlformats.org/officeDocument/2006/relationships/hyperlink" Target="https://www.goldfields.com/pdf/investors/integrated-annual-reports/2024/iar-2024-interactive.pdf" TargetMode="External"/><Relationship Id="rId157" Type="http://schemas.openxmlformats.org/officeDocument/2006/relationships/hyperlink" Target="https://www.goldfields.com/pdf/investors/integrated-annual-reports/2024/iar-2024-interactive.pdf" TargetMode="External"/><Relationship Id="rId178" Type="http://schemas.openxmlformats.org/officeDocument/2006/relationships/hyperlink" Target="https://www.goldfields.com/pdf/investors/integrated-annual-reports/2024/iar-2024-interactive.pdf" TargetMode="External"/><Relationship Id="rId301" Type="http://schemas.openxmlformats.org/officeDocument/2006/relationships/hyperlink" Target="https://www.goldfields.com/pdf/investors/integrated-annual-reports/2024/gold-fields-ccr-report-2024.pdf" TargetMode="External"/><Relationship Id="rId322" Type="http://schemas.openxmlformats.org/officeDocument/2006/relationships/hyperlink" Target="https://www.goldfields.com/pdf/investors/integrated-annual-reports/2024/afs-2024.pdf" TargetMode="External"/><Relationship Id="rId343" Type="http://schemas.openxmlformats.org/officeDocument/2006/relationships/hyperlink" Target="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TargetMode="External"/><Relationship Id="rId364" Type="http://schemas.openxmlformats.org/officeDocument/2006/relationships/hyperlink" Target="https://www.goldfields.com/stakeholder-engagement.php" TargetMode="External"/><Relationship Id="rId61" Type="http://schemas.openxmlformats.org/officeDocument/2006/relationships/hyperlink" Target="https://www.goldfields.com/sustainability-reporting.php" TargetMode="External"/><Relationship Id="rId82" Type="http://schemas.openxmlformats.org/officeDocument/2006/relationships/hyperlink" Target="https://www.goldfields.com/management-approaches.php" TargetMode="External"/><Relationship Id="rId199" Type="http://schemas.openxmlformats.org/officeDocument/2006/relationships/hyperlink" Target="https://www.goldfields.com/pdf/investors/integrated-annual-reports/2024/iar-2024-interactive.pdf" TargetMode="External"/><Relationship Id="rId203" Type="http://schemas.openxmlformats.org/officeDocument/2006/relationships/hyperlink" Target="https://www.goldfields.com/pdf/investors/integrated-annual-reports/2024/iar-2024-interactive.pdf" TargetMode="External"/><Relationship Id="rId385" Type="http://schemas.openxmlformats.org/officeDocument/2006/relationships/hyperlink" Target="https://www.goldfields.com/pdf/investors/integrated-annual-reports/2024/gold-fields-report-to-stakeholders-2024.pdf" TargetMode="External"/><Relationship Id="rId19" Type="http://schemas.openxmlformats.org/officeDocument/2006/relationships/hyperlink" Target="https://www.goldfields.com/management-approaches.php" TargetMode="External"/><Relationship Id="rId224" Type="http://schemas.openxmlformats.org/officeDocument/2006/relationships/hyperlink" Target="https://www.goldfields.com/pdf/investors/integrated-annual-reports/2024/iar-2024-interactive.pdf" TargetMode="External"/><Relationship Id="rId245" Type="http://schemas.openxmlformats.org/officeDocument/2006/relationships/hyperlink" Target="https://www.goldfields.com/pdf/investors/integrated-annual-reports/2024/governance-and-remuneration-report-2024-interactive.pdf" TargetMode="External"/><Relationship Id="rId266" Type="http://schemas.openxmlformats.org/officeDocument/2006/relationships/hyperlink" Target="https://www.goldfields.com/pdf/investors/integrated-annual-reports/2024/gold-fields-report-to-stakeholders-2024.pdf" TargetMode="External"/><Relationship Id="rId287" Type="http://schemas.openxmlformats.org/officeDocument/2006/relationships/hyperlink" Target="https://www.goldfields.com/pdf/investors/integrated-annual-reports/2024/gold-fields-report-to-stakeholders-2024.pdf" TargetMode="External"/><Relationship Id="rId30" Type="http://schemas.openxmlformats.org/officeDocument/2006/relationships/hyperlink" Target="https://www.goldfields.com/stakeholder-engagement.php" TargetMode="External"/><Relationship Id="rId105" Type="http://schemas.openxmlformats.org/officeDocument/2006/relationships/hyperlink" Target="https://www.goldfields.com/pdf/suppliers/introduction/values-and-code-summary-for-suppliers-and-contractors.pdf" TargetMode="External"/><Relationship Id="rId126" Type="http://schemas.openxmlformats.org/officeDocument/2006/relationships/hyperlink" Target="https://www.goldfields.com/guidelines.php" TargetMode="External"/><Relationship Id="rId147" Type="http://schemas.openxmlformats.org/officeDocument/2006/relationships/hyperlink" Target="https://www.goldfields.com/pdf/investors/integrated-annual-reports/2024/iar-2024-interactive.pdf" TargetMode="External"/><Relationship Id="rId168" Type="http://schemas.openxmlformats.org/officeDocument/2006/relationships/hyperlink" Target="https://www.goldfields.com/pdf/investors/integrated-annual-reports/2024/iar-2024-interactive.pdf" TargetMode="External"/><Relationship Id="rId312" Type="http://schemas.openxmlformats.org/officeDocument/2006/relationships/hyperlink" Target="https://www.goldfields.com/pdf/investors/integrated-annual-reports/2024/gold-fields-ccr-report-2024.pdf" TargetMode="External"/><Relationship Id="rId333" Type="http://schemas.openxmlformats.org/officeDocument/2006/relationships/hyperlink" Target="https://www.goldfields.com/pdf/investors/integrated-annual-reports/2023/governance-and-remuneration-report-2023.pdf" TargetMode="External"/><Relationship Id="rId354" Type="http://schemas.openxmlformats.org/officeDocument/2006/relationships/hyperlink" Target="https://www.goldfields.com/ethics-conduct-and-integrity.php" TargetMode="External"/><Relationship Id="rId51" Type="http://schemas.openxmlformats.org/officeDocument/2006/relationships/hyperlink" Target="http://www.goldfields.com/pdf/about-us/corporate-governance/policies/2022/gfl-updated-tax-policy.pdf" TargetMode="External"/><Relationship Id="rId72" Type="http://schemas.openxmlformats.org/officeDocument/2006/relationships/hyperlink" Target="https://www.goldfields.com/sustainability-overview.php" TargetMode="External"/><Relationship Id="rId93" Type="http://schemas.openxmlformats.org/officeDocument/2006/relationships/hyperlink" Target="https://www.goldfields.com/sustainability-overview.php" TargetMode="External"/><Relationship Id="rId189" Type="http://schemas.openxmlformats.org/officeDocument/2006/relationships/hyperlink" Target="https://www.goldfields.com/pdf/investors/integrated-annual-reports/2024/iar-2024-interactive.pdf" TargetMode="External"/><Relationship Id="rId375" Type="http://schemas.openxmlformats.org/officeDocument/2006/relationships/hyperlink" Target="https://www.goldfields.com/pdf/investors/integrated-annual-reports/2024/gold-fields-report-to-stakeholders-2024.pdf" TargetMode="External"/><Relationship Id="rId396" Type="http://schemas.openxmlformats.org/officeDocument/2006/relationships/customProperty" Target="../customProperty5.bin"/><Relationship Id="rId3" Type="http://schemas.openxmlformats.org/officeDocument/2006/relationships/hyperlink" Target="https://www.goldfields.com/pdf/investors/integrated-annual-reports/2024/gold-fields-agm-2024.pdf" TargetMode="External"/><Relationship Id="rId214" Type="http://schemas.openxmlformats.org/officeDocument/2006/relationships/hyperlink" Target="https://www.goldfields.com/pdf/investors/integrated-annual-reports/2024/iar-2024-interactive.pdf" TargetMode="External"/><Relationship Id="rId235" Type="http://schemas.openxmlformats.org/officeDocument/2006/relationships/hyperlink" Target="https://www.goldfields.com/pdf/investors/integrated-annual-reports/2024/governance-and-remuneration-report-2024-interactive.pdf" TargetMode="External"/><Relationship Id="rId256" Type="http://schemas.openxmlformats.org/officeDocument/2006/relationships/hyperlink" Target="https://www.goldfields.com/pdf/investors/integrated-annual-reports/2024/gold-fields-report-to-stakeholders-2024.pdf" TargetMode="External"/><Relationship Id="rId277" Type="http://schemas.openxmlformats.org/officeDocument/2006/relationships/hyperlink" Target="https://www.goldfields.com/pdf/investors/integrated-annual-reports/2024/gold-fields-report-to-stakeholders-2024.pdf" TargetMode="External"/><Relationship Id="rId298" Type="http://schemas.openxmlformats.org/officeDocument/2006/relationships/hyperlink" Target="https://www.goldfields.com/pdf/investors/integrated-annual-reports/2024/gold-fields-ccr-report-2024.pdf" TargetMode="External"/><Relationship Id="rId116" Type="http://schemas.openxmlformats.org/officeDocument/2006/relationships/hyperlink" Target="https://www.goldfields.com/management-approaches.php" TargetMode="External"/><Relationship Id="rId137" Type="http://schemas.openxmlformats.org/officeDocument/2006/relationships/hyperlink" Target="https://www.goldfields.com/pdf/investors/integrated-annual-reports/2024/iar-2024-interactive.pdf" TargetMode="External"/><Relationship Id="rId158" Type="http://schemas.openxmlformats.org/officeDocument/2006/relationships/hyperlink" Target="https://www.goldfields.com/pdf/investors/integrated-annual-reports/2024/iar-2024-interactive.pdf" TargetMode="External"/><Relationship Id="rId302" Type="http://schemas.openxmlformats.org/officeDocument/2006/relationships/hyperlink" Target="https://www.goldfields.com/pdf/investors/integrated-annual-reports/2024/gold-fields-ccr-report-2024.pdf" TargetMode="External"/><Relationship Id="rId323" Type="http://schemas.openxmlformats.org/officeDocument/2006/relationships/hyperlink" Target="https://www.goldfields.com/pdf/investors/integrated-annual-reports/2024/afs-2024.pdf" TargetMode="External"/><Relationship Id="rId344" Type="http://schemas.openxmlformats.org/officeDocument/2006/relationships/hyperlink" Target="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TargetMode="External"/><Relationship Id="rId20" Type="http://schemas.openxmlformats.org/officeDocument/2006/relationships/hyperlink" Target="https://www.goldfields.com/risk-materiality.php" TargetMode="External"/><Relationship Id="rId41" Type="http://schemas.openxmlformats.org/officeDocument/2006/relationships/hyperlink" Target="https://www.goldfields.com/pdf/sustainbility/guidelines/community-relations-and-stakeholder-engagement/community-relations.pdf" TargetMode="External"/><Relationship Id="rId62" Type="http://schemas.openxmlformats.org/officeDocument/2006/relationships/hyperlink" Target="https://www.goldfields.com/pdf/about-us/corporate-governance/policies/2022/materials-supply-chain-stewardship-policy-statement.pdf" TargetMode="External"/><Relationship Id="rId83" Type="http://schemas.openxmlformats.org/officeDocument/2006/relationships/hyperlink" Target="https://www.goldfields.com/management-approaches.php" TargetMode="External"/><Relationship Id="rId179" Type="http://schemas.openxmlformats.org/officeDocument/2006/relationships/hyperlink" Target="https://www.goldfields.com/pdf/investors/integrated-annual-reports/2024/iar-2024-interactive.pdf" TargetMode="External"/><Relationship Id="rId365" Type="http://schemas.openxmlformats.org/officeDocument/2006/relationships/hyperlink" Target="https://www.goldfields.com/pdf/about-us/corporategovernance/policies/stakeholder-relationship-andengagement-policy-statement-august-2021.pdf" TargetMode="External"/><Relationship Id="rId386" Type="http://schemas.openxmlformats.org/officeDocument/2006/relationships/hyperlink" Target="https://www.goldfields.com/pdf/investors/integrated-annual-reports/2024/iar-2024-interactive.pdf" TargetMode="External"/><Relationship Id="rId190" Type="http://schemas.openxmlformats.org/officeDocument/2006/relationships/hyperlink" Target="https://www.goldfields.com/pdf/investors/integrated-annual-reports/2024/iar-2024-interactive.pdf" TargetMode="External"/><Relationship Id="rId204" Type="http://schemas.openxmlformats.org/officeDocument/2006/relationships/hyperlink" Target="https://www.goldfields.com/pdf/investors/integrated-annual-reports/2024/iar-2024-interactive.pdf" TargetMode="External"/><Relationship Id="rId225" Type="http://schemas.openxmlformats.org/officeDocument/2006/relationships/hyperlink" Target="https://www.goldfields.com/pdf/investors/integrated-annual-reports/2024/governance-and-remuneration-report-2024-interactive.pdf" TargetMode="External"/><Relationship Id="rId246" Type="http://schemas.openxmlformats.org/officeDocument/2006/relationships/hyperlink" Target="https://www.goldfields.com/pdf/investors/integrated-annual-reports/2024/gold-fields-report-to-stakeholders-2024.pdf" TargetMode="External"/><Relationship Id="rId267" Type="http://schemas.openxmlformats.org/officeDocument/2006/relationships/hyperlink" Target="https://www.goldfields.com/pdf/investors/integrated-annual-reports/2024/gold-fields-report-to-stakeholders-2024.pdf" TargetMode="External"/><Relationship Id="rId288" Type="http://schemas.openxmlformats.org/officeDocument/2006/relationships/hyperlink" Target="https://www.goldfields.com/pdf/investors/integrated-annual-reports/2024/gold-fields-report-to-stakeholders-2024.pdf" TargetMode="External"/><Relationship Id="rId106" Type="http://schemas.openxmlformats.org/officeDocument/2006/relationships/hyperlink" Target="https://www.goldfields.com/pdf/suppliers/australia/gfa-modern-slavery-statement-2021.pdf" TargetMode="External"/><Relationship Id="rId127" Type="http://schemas.openxmlformats.org/officeDocument/2006/relationships/hyperlink" Target="https://www.goldfields.com/pdf/sustainbility/guidelines/community-relations-and-stakeholder-engagement/community-relations.pdf" TargetMode="External"/><Relationship Id="rId313" Type="http://schemas.openxmlformats.org/officeDocument/2006/relationships/hyperlink" Target="https://www.goldfields.com/pdf/investors/integrated-annual-reports/2024/gold-fields-ccr-report-2024.pdf" TargetMode="External"/><Relationship Id="rId10" Type="http://schemas.openxmlformats.org/officeDocument/2006/relationships/hyperlink" Target="https://www.goldfields.com/code-of-conduct/index.php" TargetMode="External"/><Relationship Id="rId31" Type="http://schemas.openxmlformats.org/officeDocument/2006/relationships/hyperlink" Target="https://www.goldfields.com/mine-overview.php" TargetMode="External"/><Relationship Id="rId52" Type="http://schemas.openxmlformats.org/officeDocument/2006/relationships/hyperlink" Target="https://www.goldfields.com/pdf/about-us/corporate-governance/policies/2022/gfl-updated-tax-policy.pdf" TargetMode="External"/><Relationship Id="rId73" Type="http://schemas.openxmlformats.org/officeDocument/2006/relationships/hyperlink" Target="https://www.goldfields.com/policies.php" TargetMode="External"/><Relationship Id="rId94" Type="http://schemas.openxmlformats.org/officeDocument/2006/relationships/hyperlink" Target="https://www.goldfields.com/management-approaches.php" TargetMode="External"/><Relationship Id="rId148" Type="http://schemas.openxmlformats.org/officeDocument/2006/relationships/hyperlink" Target="https://www.goldfields.com/pdf/investors/integrated-annual-reports/2024/iar-2024-interactive.pdf" TargetMode="External"/><Relationship Id="rId169" Type="http://schemas.openxmlformats.org/officeDocument/2006/relationships/hyperlink" Target="https://www.goldfields.com/pdf/investors/integrated-annual-reports/2024/iar-2024-interactive.pdf" TargetMode="External"/><Relationship Id="rId334" Type="http://schemas.openxmlformats.org/officeDocument/2006/relationships/hyperlink" Target="https://www.goldfields.com/pdf/investors/integrated-annual-reports/2023/gold-fields-report-to-stakeholders-2023.pdf" TargetMode="External"/><Relationship Id="rId355" Type="http://schemas.openxmlformats.org/officeDocument/2006/relationships/hyperlink" Target="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TargetMode="External"/><Relationship Id="rId376" Type="http://schemas.openxmlformats.org/officeDocument/2006/relationships/hyperlink" Target="https://www.goldfields.com/pdf/investors/integrated-annual-reports/2024/gold-fields-ccr-report-2024.pdf" TargetMode="External"/><Relationship Id="rId397" Type="http://schemas.openxmlformats.org/officeDocument/2006/relationships/drawing" Target="../drawings/drawing5.xml"/><Relationship Id="rId4" Type="http://schemas.openxmlformats.org/officeDocument/2006/relationships/hyperlink" Target="https://www.goldfields.com/management-approaches.php" TargetMode="External"/><Relationship Id="rId180" Type="http://schemas.openxmlformats.org/officeDocument/2006/relationships/hyperlink" Target="https://www.goldfields.com/pdf/investors/integrated-annual-reports/2024/iar-2024-interactive.pdf" TargetMode="External"/><Relationship Id="rId215" Type="http://schemas.openxmlformats.org/officeDocument/2006/relationships/hyperlink" Target="https://www.goldfields.com/pdf/investors/integrated-annual-reports/2024/iar-2024-interactive.pdf" TargetMode="External"/><Relationship Id="rId236" Type="http://schemas.openxmlformats.org/officeDocument/2006/relationships/hyperlink" Target="https://www.goldfields.com/pdf/investors/integrated-annual-reports/2024/governance-and-remuneration-report-2024-interactive.pdf" TargetMode="External"/><Relationship Id="rId257" Type="http://schemas.openxmlformats.org/officeDocument/2006/relationships/hyperlink" Target="https://www.goldfields.com/pdf/investors/integrated-annual-reports/2024/gold-fields-report-to-stakeholders-2024.pdf" TargetMode="External"/><Relationship Id="rId278" Type="http://schemas.openxmlformats.org/officeDocument/2006/relationships/hyperlink" Target="https://www.goldfields.com/pdf/investors/integrated-annual-reports/2024/gold-fields-report-to-stakeholders-2024.pdf" TargetMode="External"/><Relationship Id="rId303" Type="http://schemas.openxmlformats.org/officeDocument/2006/relationships/hyperlink" Target="https://www.goldfields.com/pdf/investors/integrated-annual-reports/2024/gold-fields-ccr-report-2024.pdf" TargetMode="External"/><Relationship Id="rId42" Type="http://schemas.openxmlformats.org/officeDocument/2006/relationships/hyperlink" Target="https://www.goldfields.com/sustainability-overview.php" TargetMode="External"/><Relationship Id="rId84" Type="http://schemas.openxmlformats.org/officeDocument/2006/relationships/hyperlink" Target="https://www.goldfields.com/sustainability-overview.php" TargetMode="External"/><Relationship Id="rId138" Type="http://schemas.openxmlformats.org/officeDocument/2006/relationships/hyperlink" Target="https://www.goldfields.com/pdf/investors/integrated-annual-reports/2024/iar-2024-interactive.pdf" TargetMode="External"/><Relationship Id="rId345" Type="http://schemas.openxmlformats.org/officeDocument/2006/relationships/hyperlink" Target="https://us-west-2.protection.sophos.com/?d=goldfields.com&amp;u=aHR0cHM6Ly93d3cuZ29sZGZpZWxkcy5jb20vcGRmL2Fib3V0LXVzL2NvcnBvcmF0ZS1nb3Zlcm5hbmNlL3BvbGljaWVzLzIwMjQvZ2ZsLXBvbGljeS1tYXRlcmlhbHMtc3VwcGx5LWNoYWluLXN0ZXdhcmRzaGlwLnBkZg==&amp;p=m&amp;i=NjJlOTdiODg4NzYxZjgxMTViOGRlMDY0&amp;t=N0lWSkg4bXVrRGR3MzdrL0dhMCsway9nekJCVnludzF5T0xhdHB2TnBQcz0=&amp;h=dc6aec071d944bef89248a9657962175&amp;s=AVNPUEhUT0NFTkNSWVBUSVYbRGZ7Vt_I2OjXtFPvyyIk8l95d25osPCz0vxT0xWWnQ" TargetMode="External"/><Relationship Id="rId387" Type="http://schemas.openxmlformats.org/officeDocument/2006/relationships/hyperlink" Target="https://www.goldfields.com/pdf/investors/integrated-annual-reports/2024/gold-fields-ccr-report-2024.pdf" TargetMode="External"/><Relationship Id="rId191" Type="http://schemas.openxmlformats.org/officeDocument/2006/relationships/hyperlink" Target="https://www.goldfields.com/pdf/investors/integrated-annual-reports/2024/iar-2024-interactive.pdf" TargetMode="External"/><Relationship Id="rId205" Type="http://schemas.openxmlformats.org/officeDocument/2006/relationships/hyperlink" Target="https://www.goldfields.com/pdf/investors/integrated-annual-reports/2024/iar-2024-interactive.pdf" TargetMode="External"/><Relationship Id="rId247" Type="http://schemas.openxmlformats.org/officeDocument/2006/relationships/hyperlink" Target="https://www.goldfields.com/pdf/investors/integrated-annual-reports/2024/gold-fields-report-to-stakeholders-2024.pdf" TargetMode="External"/><Relationship Id="rId107" Type="http://schemas.openxmlformats.org/officeDocument/2006/relationships/hyperlink" Target="https://www.goldfields.com/code-of-conduct.php" TargetMode="External"/><Relationship Id="rId289" Type="http://schemas.openxmlformats.org/officeDocument/2006/relationships/hyperlink" Target="https://www.goldfields.com/pdf/investors/integrated-annual-reports/2024/gold-fields-report-to-stakeholders-2024.pdf" TargetMode="External"/><Relationship Id="rId11" Type="http://schemas.openxmlformats.org/officeDocument/2006/relationships/hyperlink" Target="https://www.goldfields.com/management-approaches.php" TargetMode="External"/><Relationship Id="rId53" Type="http://schemas.openxmlformats.org/officeDocument/2006/relationships/hyperlink" Target="http://www.goldfields.com/pdf/about-us/corporate-governance/policies/2022/gfl-updated-tax-policy.pdf" TargetMode="External"/><Relationship Id="rId149" Type="http://schemas.openxmlformats.org/officeDocument/2006/relationships/hyperlink" Target="https://www.goldfields.com/pdf/investors/integrated-annual-reports/2024/iar-2024-interactive.pdf" TargetMode="External"/><Relationship Id="rId314" Type="http://schemas.openxmlformats.org/officeDocument/2006/relationships/hyperlink" Target="https://www.goldfields.com/pdf/investors/integrated-annual-reports/2024/gold-fields-ccr-report-2024.pdf" TargetMode="External"/><Relationship Id="rId356" Type="http://schemas.openxmlformats.org/officeDocument/2006/relationships/hyperlink" Target="https://www.goldfields.com/code-of-conduct.php" TargetMode="External"/><Relationship Id="rId95" Type="http://schemas.openxmlformats.org/officeDocument/2006/relationships/hyperlink" Target="https://www.goldfields.com/sustainability-overview.php" TargetMode="External"/><Relationship Id="rId160" Type="http://schemas.openxmlformats.org/officeDocument/2006/relationships/hyperlink" Target="https://www.goldfields.com/pdf/investors/integrated-annual-reports/2024/iar-2024-interactive.pdf" TargetMode="External"/><Relationship Id="rId216" Type="http://schemas.openxmlformats.org/officeDocument/2006/relationships/hyperlink" Target="https://www.goldfields.com/pdf/investors/integrated-annual-reports/2024/iar-2024-interactive.pdf" TargetMode="External"/><Relationship Id="rId258" Type="http://schemas.openxmlformats.org/officeDocument/2006/relationships/hyperlink" Target="https://www.goldfields.com/pdf/investors/integrated-annual-reports/2024/gold-fields-report-to-stakeholders-2024.pdf" TargetMode="External"/><Relationship Id="rId22" Type="http://schemas.openxmlformats.org/officeDocument/2006/relationships/hyperlink" Target="https://www.goldfields.com/code-of-conduct.php" TargetMode="External"/><Relationship Id="rId64" Type="http://schemas.openxmlformats.org/officeDocument/2006/relationships/hyperlink" Target="https://www.goldfields.com/management-approaches.php" TargetMode="External"/><Relationship Id="rId118" Type="http://schemas.openxmlformats.org/officeDocument/2006/relationships/hyperlink" Target="https://www.goldfields.com/stakeholder-engagement.php" TargetMode="External"/><Relationship Id="rId325" Type="http://schemas.openxmlformats.org/officeDocument/2006/relationships/hyperlink" Target="https://www.goldfields.com/pdf/investors/integrated-annual-reports/2024/afs-2024.pdf" TargetMode="External"/><Relationship Id="rId367" Type="http://schemas.openxmlformats.org/officeDocument/2006/relationships/hyperlink" Target="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7184ef4bef6c4523961593f41db74f40&amp;s=AVNPUEhUT0NFTkNSWVBUSVYbRGZ7Vt_I2OjXtFPvyyIk8l95d25osPCz0vxT0xWWnQ" TargetMode="External"/><Relationship Id="rId171" Type="http://schemas.openxmlformats.org/officeDocument/2006/relationships/hyperlink" Target="https://www.goldfields.com/pdf/investors/integrated-annual-reports/2024/iar-2024-interactive.pdf" TargetMode="External"/><Relationship Id="rId227" Type="http://schemas.openxmlformats.org/officeDocument/2006/relationships/hyperlink" Target="https://www.goldfields.com/pdf/investors/integrated-annual-reports/2024/governance-and-remuneration-report-2024-interactive.pdf" TargetMode="External"/><Relationship Id="rId269" Type="http://schemas.openxmlformats.org/officeDocument/2006/relationships/hyperlink" Target="https://www.goldfields.com/pdf/investors/integrated-annual-reports/2024/gold-fields-report-to-stakeholders-2024.pdf" TargetMode="External"/><Relationship Id="rId33" Type="http://schemas.openxmlformats.org/officeDocument/2006/relationships/hyperlink" Target="https://www.goldfields.com/sustainability-overview.php" TargetMode="External"/><Relationship Id="rId129" Type="http://schemas.openxmlformats.org/officeDocument/2006/relationships/hyperlink" Target="https://www.goldfields.com/management-approaches.php" TargetMode="External"/><Relationship Id="rId280" Type="http://schemas.openxmlformats.org/officeDocument/2006/relationships/hyperlink" Target="https://www.goldfields.com/pdf/investors/integrated-annual-reports/2024/gold-fields-report-to-stakeholders-2024.pdf" TargetMode="External"/><Relationship Id="rId336" Type="http://schemas.openxmlformats.org/officeDocument/2006/relationships/hyperlink" Target="https://www.goldfields.com/management-approaches.php" TargetMode="External"/><Relationship Id="rId75" Type="http://schemas.openxmlformats.org/officeDocument/2006/relationships/hyperlink" Target="https://www.goldfields.com/sustainability-overview.php" TargetMode="External"/><Relationship Id="rId140" Type="http://schemas.openxmlformats.org/officeDocument/2006/relationships/hyperlink" Target="https://www.goldfields.com/pdf/investors/integrated-annual-reports/2024/iar-2024-interactive.pdf" TargetMode="External"/><Relationship Id="rId182" Type="http://schemas.openxmlformats.org/officeDocument/2006/relationships/hyperlink" Target="https://www.goldfields.com/pdf/investors/integrated-annual-reports/2024/iar-2024-interactive.pdf" TargetMode="External"/><Relationship Id="rId378" Type="http://schemas.openxmlformats.org/officeDocument/2006/relationships/hyperlink" Target="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TargetMode="External"/><Relationship Id="rId6" Type="http://schemas.openxmlformats.org/officeDocument/2006/relationships/hyperlink" Target="https://www.goldfields.com/standards-and-principles.php" TargetMode="External"/><Relationship Id="rId238" Type="http://schemas.openxmlformats.org/officeDocument/2006/relationships/hyperlink" Target="https://www.goldfields.com/pdf/investors/integrated-annual-reports/2024/governance-and-remuneration-report-2024-interactive.pdf" TargetMode="External"/><Relationship Id="rId291" Type="http://schemas.openxmlformats.org/officeDocument/2006/relationships/hyperlink" Target="https://www.goldfields.com/pdf/investors/integrated-annual-reports/2024/gold-fields-report-to-stakeholders-2024.pdf" TargetMode="External"/><Relationship Id="rId305" Type="http://schemas.openxmlformats.org/officeDocument/2006/relationships/hyperlink" Target="https://www.goldfields.com/pdf/investors/integrated-annual-reports/2024/gold-fields-ccr-report-2024.pdf" TargetMode="External"/><Relationship Id="rId347" Type="http://schemas.openxmlformats.org/officeDocument/2006/relationships/hyperlink" Target="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TargetMode="External"/><Relationship Id="rId44" Type="http://schemas.openxmlformats.org/officeDocument/2006/relationships/hyperlink" Target="https://www.goldfields.com/standards-and-principles.php" TargetMode="External"/><Relationship Id="rId86" Type="http://schemas.openxmlformats.org/officeDocument/2006/relationships/hyperlink" Target="https://www.goldfields.com/sustainability-overview.php" TargetMode="External"/><Relationship Id="rId151" Type="http://schemas.openxmlformats.org/officeDocument/2006/relationships/hyperlink" Target="https://www.goldfields.com/pdf/investors/integrated-annual-reports/2024/iar-2024-interactive.pdf" TargetMode="External"/><Relationship Id="rId389" Type="http://schemas.openxmlformats.org/officeDocument/2006/relationships/hyperlink" Target="https://www.goldfields.com/pdf/investors/integrated-annual-reports/2024/gold-fields-ccr-report-2024.pdf" TargetMode="External"/><Relationship Id="rId193" Type="http://schemas.openxmlformats.org/officeDocument/2006/relationships/hyperlink" Target="https://www.goldfields.com/pdf/investors/integrated-annual-reports/2024/iar-2024-interactive.pdf" TargetMode="External"/><Relationship Id="rId207" Type="http://schemas.openxmlformats.org/officeDocument/2006/relationships/hyperlink" Target="https://www.goldfields.com/pdf/investors/integrated-annual-reports/2024/iar-2024-interactive.pdf" TargetMode="External"/><Relationship Id="rId249" Type="http://schemas.openxmlformats.org/officeDocument/2006/relationships/hyperlink" Target="https://www.goldfields.com/pdf/investors/integrated-annual-reports/2024/gold-fields-report-to-stakeholders-2024.pdf" TargetMode="External"/><Relationship Id="rId13" Type="http://schemas.openxmlformats.org/officeDocument/2006/relationships/hyperlink" Target="https://www.goldfields.com/management-approaches.php" TargetMode="External"/><Relationship Id="rId109" Type="http://schemas.openxmlformats.org/officeDocument/2006/relationships/hyperlink" Target="https://www.goldfields.com/management-approaches.php" TargetMode="External"/><Relationship Id="rId260" Type="http://schemas.openxmlformats.org/officeDocument/2006/relationships/hyperlink" Target="https://www.goldfields.com/pdf/investors/integrated-annual-reports/2024/gold-fields-report-to-stakeholders-2024.pdf" TargetMode="External"/><Relationship Id="rId316" Type="http://schemas.openxmlformats.org/officeDocument/2006/relationships/hyperlink" Target="https://www.goldfields.com/pdf/investors/integrated-annual-reports/2024/gold-fields-ccr-report-2024.pdf" TargetMode="External"/><Relationship Id="rId55" Type="http://schemas.openxmlformats.org/officeDocument/2006/relationships/hyperlink" Target="http://www.goldfields.com/pdf/about-us/corporate-governance/policies/2022/gfl-updated-tax-policy.pdf" TargetMode="External"/><Relationship Id="rId97" Type="http://schemas.openxmlformats.org/officeDocument/2006/relationships/hyperlink" Target="https://www.goldfields.com/management-approaches.php" TargetMode="External"/><Relationship Id="rId120" Type="http://schemas.openxmlformats.org/officeDocument/2006/relationships/hyperlink" Target="https://www.goldfields.com/sustainability-overview.php" TargetMode="External"/><Relationship Id="rId358" Type="http://schemas.openxmlformats.org/officeDocument/2006/relationships/hyperlink" Target="https://www.goldfields.com/code-of-conduct.php" TargetMode="External"/><Relationship Id="rId162" Type="http://schemas.openxmlformats.org/officeDocument/2006/relationships/hyperlink" Target="https://www.goldfields.com/pdf/investors/integrated-annual-reports/2024/iar-2024-interactive.pdf" TargetMode="External"/><Relationship Id="rId218" Type="http://schemas.openxmlformats.org/officeDocument/2006/relationships/hyperlink" Target="https://www.goldfields.com/pdf/investors/integrated-annual-reports/2024/iar-2024-interactive.pdf" TargetMode="External"/><Relationship Id="rId271" Type="http://schemas.openxmlformats.org/officeDocument/2006/relationships/hyperlink" Target="https://www.goldfields.com/pdf/investors/integrated-annual-reports/2024/gold-fields-report-to-stakeholders-2024.pdf" TargetMode="External"/><Relationship Id="rId24" Type="http://schemas.openxmlformats.org/officeDocument/2006/relationships/hyperlink" Target="https://www.goldfields.com/stakeholder-engagement.php" TargetMode="External"/><Relationship Id="rId66" Type="http://schemas.openxmlformats.org/officeDocument/2006/relationships/hyperlink" Target="https://www.goldfields.com/sustainability-reporting.php" TargetMode="External"/><Relationship Id="rId131" Type="http://schemas.openxmlformats.org/officeDocument/2006/relationships/hyperlink" Target="https://www.goldfields.com/management-approaches.php" TargetMode="External"/><Relationship Id="rId327" Type="http://schemas.openxmlformats.org/officeDocument/2006/relationships/hyperlink" Target="https://www.goldfields.com/pdf/investors/integrated-annual-reports/2024/afs-2024.pdf" TargetMode="External"/><Relationship Id="rId369" Type="http://schemas.openxmlformats.org/officeDocument/2006/relationships/hyperlink" Target="https://us-west-2.protection.sophos.com/?d=goldfields.com&amp;u=aHR0cHM6Ly93d3cuZ29sZGZpZWxkcy5jb20vd2FzdGUtbWFuYWdlbWVudC5waHA=&amp;p=m&amp;i=NjJlOTdiODg4NzYxZjgxMTViOGRlMDY0&amp;t=WnBWWmJDOG9zbGg2WTVqUmJCYTdZQzNDTDVzV1Q5dlhCSTNqTE1QeVZGVT0=&amp;h=7184ef4bef6c4523961593f41db74f40&amp;s=AVNPUEhUT0NFTkNSWVBUSVYbRGZ7Vt_I2OjXtFPvyyIk8l95d25osPCz0vxT0xWWnQ" TargetMode="External"/><Relationship Id="rId173" Type="http://schemas.openxmlformats.org/officeDocument/2006/relationships/hyperlink" Target="https://www.goldfields.com/pdf/investors/integrated-annual-reports/2024/iar-2024-interactive.pdf" TargetMode="External"/><Relationship Id="rId229" Type="http://schemas.openxmlformats.org/officeDocument/2006/relationships/hyperlink" Target="https://www.goldfields.com/pdf/investors/integrated-annual-reports/2024/governance-and-remuneration-report-2024-interactive.pdf" TargetMode="External"/><Relationship Id="rId380" Type="http://schemas.openxmlformats.org/officeDocument/2006/relationships/hyperlink" Target="https://www.goldfields.com/environment-tsf.php" TargetMode="External"/><Relationship Id="rId240" Type="http://schemas.openxmlformats.org/officeDocument/2006/relationships/hyperlink" Target="https://www.goldfields.com/pdf/investors/integrated-annual-reports/2024/governance-and-remuneration-report-2024-interactive.pdf" TargetMode="External"/><Relationship Id="rId35" Type="http://schemas.openxmlformats.org/officeDocument/2006/relationships/hyperlink" Target="https://www.goldfields.com/sustainability-overview.php" TargetMode="External"/><Relationship Id="rId77" Type="http://schemas.openxmlformats.org/officeDocument/2006/relationships/hyperlink" Target="https://www.goldfields.com/sustainability-overview.php" TargetMode="External"/><Relationship Id="rId100" Type="http://schemas.openxmlformats.org/officeDocument/2006/relationships/hyperlink" Target="https://www.goldfields.com/management-approaches.php" TargetMode="External"/><Relationship Id="rId282" Type="http://schemas.openxmlformats.org/officeDocument/2006/relationships/hyperlink" Target="https://www.goldfields.com/pdf/investors/integrated-annual-reports/2024/gold-fields-report-to-stakeholders-2024.pdf" TargetMode="External"/><Relationship Id="rId338" Type="http://schemas.openxmlformats.org/officeDocument/2006/relationships/hyperlink" Target="https://www.goldfields.com/working-at-goldfields.php" TargetMode="External"/><Relationship Id="rId8" Type="http://schemas.openxmlformats.org/officeDocument/2006/relationships/hyperlink" Target="https://www.goldfields.com/our-commitment.php" TargetMode="External"/><Relationship Id="rId142" Type="http://schemas.openxmlformats.org/officeDocument/2006/relationships/hyperlink" Target="https://www.goldfields.com/pdf/investors/integrated-annual-reports/2024/iar-2024-interactive.pdf" TargetMode="External"/><Relationship Id="rId184" Type="http://schemas.openxmlformats.org/officeDocument/2006/relationships/hyperlink" Target="https://www.goldfields.com/pdf/investors/integrated-annual-reports/2024/iar-2024-interactive.pdf" TargetMode="External"/><Relationship Id="rId391" Type="http://schemas.openxmlformats.org/officeDocument/2006/relationships/hyperlink" Target="https://www.goldfields.com/pdf/investors/integrated-annual-reports/2024/gold-fields-ccr-report-2024.pdf" TargetMode="External"/><Relationship Id="rId251" Type="http://schemas.openxmlformats.org/officeDocument/2006/relationships/hyperlink" Target="https://www.goldfields.com/pdf/investors/integrated-annual-reports/2024/gold-fields-report-to-stakeholders-2024.pdf" TargetMode="External"/><Relationship Id="rId46" Type="http://schemas.openxmlformats.org/officeDocument/2006/relationships/hyperlink" Target="https://www.goldfields.com/pdf/sustainbility/guidelines/community-relations-and-stakeholder-engagement/community-relations.pdf" TargetMode="External"/><Relationship Id="rId293" Type="http://schemas.openxmlformats.org/officeDocument/2006/relationships/hyperlink" Target="https://www.goldfields.com/pdf/investors/integrated-annual-reports/2024/gold-fields-report-to-stakeholders-2024.pdf" TargetMode="External"/><Relationship Id="rId307" Type="http://schemas.openxmlformats.org/officeDocument/2006/relationships/hyperlink" Target="https://www.goldfields.com/pdf/investors/integrated-annual-reports/2024/gold-fields-ccr-report-2024.pdf" TargetMode="External"/><Relationship Id="rId349" Type="http://schemas.openxmlformats.org/officeDocument/2006/relationships/hyperlink" Target="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TargetMode="External"/><Relationship Id="rId88" Type="http://schemas.openxmlformats.org/officeDocument/2006/relationships/hyperlink" Target="https://www.goldfields.com/management-approaches.php" TargetMode="External"/><Relationship Id="rId111" Type="http://schemas.openxmlformats.org/officeDocument/2006/relationships/hyperlink" Target="https://www.goldfields.com/management-approaches.php" TargetMode="External"/><Relationship Id="rId153" Type="http://schemas.openxmlformats.org/officeDocument/2006/relationships/hyperlink" Target="https://www.goldfields.com/pdf/investors/integrated-annual-reports/2024/iar-2024-interactive.pdf" TargetMode="External"/><Relationship Id="rId195" Type="http://schemas.openxmlformats.org/officeDocument/2006/relationships/hyperlink" Target="https://www.goldfields.com/pdf/investors/integrated-annual-reports/2024/iar-2024-interactive.pdf" TargetMode="External"/><Relationship Id="rId209" Type="http://schemas.openxmlformats.org/officeDocument/2006/relationships/hyperlink" Target="https://www.goldfields.com/pdf/investors/integrated-annual-reports/2024/iar-2024-interactive.pdf" TargetMode="External"/><Relationship Id="rId360" Type="http://schemas.openxmlformats.org/officeDocument/2006/relationships/hyperlink" Target="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TargetMode="External"/><Relationship Id="rId220" Type="http://schemas.openxmlformats.org/officeDocument/2006/relationships/hyperlink" Target="https://www.goldfields.com/pdf/investors/integrated-annual-reports/2024/iar-2024-interactive.pdf" TargetMode="External"/><Relationship Id="rId15" Type="http://schemas.openxmlformats.org/officeDocument/2006/relationships/hyperlink" Target="https://www.goldfields.com/stakeholder-engagement.php" TargetMode="External"/><Relationship Id="rId57" Type="http://schemas.openxmlformats.org/officeDocument/2006/relationships/hyperlink" Target="http://www.goldfields.com/pdf/about-us/corporate-governance/policies/2022/gfl-updated-tax-policy.pdf" TargetMode="External"/><Relationship Id="rId262" Type="http://schemas.openxmlformats.org/officeDocument/2006/relationships/hyperlink" Target="https://www.goldfields.com/pdf/investors/integrated-annual-reports/2024/gold-fields-report-to-stakeholders-2024.pdf" TargetMode="External"/><Relationship Id="rId318" Type="http://schemas.openxmlformats.org/officeDocument/2006/relationships/hyperlink" Target="https://www.goldfields.com/pdf/investors/integrated-annual-reports/2024/gold-fields-ccr-report-2024.pdf" TargetMode="External"/><Relationship Id="rId99" Type="http://schemas.openxmlformats.org/officeDocument/2006/relationships/hyperlink" Target="https://www.goldfields.com/training-and-development.php" TargetMode="External"/><Relationship Id="rId122" Type="http://schemas.openxmlformats.org/officeDocument/2006/relationships/hyperlink" Target="https://www.goldfields.com/standards-and-principles.php" TargetMode="External"/><Relationship Id="rId164" Type="http://schemas.openxmlformats.org/officeDocument/2006/relationships/hyperlink" Target="https://www.goldfields.com/pdf/investors/integrated-annual-reports/2024/iar-2024-interactive.pdf" TargetMode="External"/><Relationship Id="rId371" Type="http://schemas.openxmlformats.org/officeDocument/2006/relationships/hyperlink" Target="https://us-west-2.protection.sophos.com/?d=goldfields.com&amp;u=aHR0cHM6Ly93d3cuZ29sZGZpZWxkcy5jb20vcGRmL2Fib3V0LXVzL2NvcnBvcmF0ZS1nb3Zlcm5hbmNlL3BvbGljaWVzLzIwMjMvZGl2ZXJzaXR5LWVxdWl0eS1pbmNsdXNpb24tYW5kLWJlbG9uZ2luZy1wb2xpY3ktc3RhdGVtZW50LnBkZg==&amp;p=m&amp;i=NjJlOTdiODg4NzYxZjgxMTViOGRlMDY0&amp;t=SjV6U0N0WVhTQlc3RE15ZEgvTEVIZ0QyV2ErK1JZQ2lJTWZCbnNtOFNRbz0=&amp;h=f46f3eeb01714a849b5147fef008063f&amp;s=AVNPUEhUT0NFTkNSWVBUSVYbRGZ7Vt_I2OjXtFPvyyIk8l95d25osPCz0vxT0xWWnQ" TargetMode="External"/><Relationship Id="rId26" Type="http://schemas.openxmlformats.org/officeDocument/2006/relationships/hyperlink" Target="https://www.goldfields.com/management-approaches.php" TargetMode="External"/><Relationship Id="rId231" Type="http://schemas.openxmlformats.org/officeDocument/2006/relationships/hyperlink" Target="https://www.goldfields.com/pdf/investors/integrated-annual-reports/2024/governance-and-remuneration-report-2024-interactive.pdf" TargetMode="External"/><Relationship Id="rId273" Type="http://schemas.openxmlformats.org/officeDocument/2006/relationships/hyperlink" Target="https://www.goldfields.com/pdf/investors/integrated-annual-reports/2024/gold-fields-report-to-stakeholders-2024.pdf" TargetMode="External"/><Relationship Id="rId329" Type="http://schemas.openxmlformats.org/officeDocument/2006/relationships/hyperlink" Target="https://www.goldfields.com/pdf/investors/integrated-annual-reports/2024/iar-2024-interactive.pdf" TargetMode="External"/><Relationship Id="rId68" Type="http://schemas.openxmlformats.org/officeDocument/2006/relationships/hyperlink" Target="https://www.goldfields.com/pdf/about-us/corporate-governance/policies/2022/materials-supply-chain-stewardship-policy-statement.pdf" TargetMode="External"/><Relationship Id="rId133" Type="http://schemas.openxmlformats.org/officeDocument/2006/relationships/hyperlink" Target="https://www.goldfields.com/pdf/investors/integrated-annual-reports/2024/iar-2024-interactive.pdf" TargetMode="External"/><Relationship Id="rId175" Type="http://schemas.openxmlformats.org/officeDocument/2006/relationships/hyperlink" Target="https://www.goldfields.com/pdf/investors/integrated-annual-reports/2024/iar-2024-interactive.pdf" TargetMode="External"/><Relationship Id="rId340" Type="http://schemas.openxmlformats.org/officeDocument/2006/relationships/hyperlink" Target="https://www.goldfields.com/supply-chain-risk-management.php" TargetMode="External"/><Relationship Id="rId200" Type="http://schemas.openxmlformats.org/officeDocument/2006/relationships/hyperlink" Target="https://www.goldfields.com/pdf/investors/integrated-annual-reports/2024/iar-2024-interactive.pdf" TargetMode="External"/><Relationship Id="rId382" Type="http://schemas.openxmlformats.org/officeDocument/2006/relationships/hyperlink" Target="https://www.goldfields.com/tailings-inventory-and-disclosure.php" TargetMode="External"/><Relationship Id="rId242" Type="http://schemas.openxmlformats.org/officeDocument/2006/relationships/hyperlink" Target="https://www.goldfields.com/pdf/investors/integrated-annual-reports/2024/governance-and-remuneration-report-2024-interactive.pdf" TargetMode="External"/><Relationship Id="rId284" Type="http://schemas.openxmlformats.org/officeDocument/2006/relationships/hyperlink" Target="https://www.goldfields.com/pdf/investors/integrated-annual-reports/2024/gold-fields-report-to-stakeholders-2024.pdf"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6.bin"/><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customProperty" Target="../customProperty7.bin"/><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https://www.goldfields.com/pdf/sustainbility/sustainability-reporting/world-gold-council/2023/conflict-free-gold-assessment-report-for-gold-fields.pdf" TargetMode="External"/><Relationship Id="rId1" Type="http://schemas.openxmlformats.org/officeDocument/2006/relationships/hyperlink" Target="https://www.goldfields.com/index.php" TargetMode="External"/><Relationship Id="rId5" Type="http://schemas.openxmlformats.org/officeDocument/2006/relationships/drawing" Target="../drawings/drawing8.xml"/><Relationship Id="rId4" Type="http://schemas.openxmlformats.org/officeDocument/2006/relationships/customProperty" Target="../customProperty8.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customProperty" Target="../customProperty9.bin"/><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customProperty" Target="../customProperty10.bin"/><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customProperty" Target="../customProperty11.bin"/><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customProperty" Target="../customProperty12.bin"/><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customProperty" Target="../customProperty13.bin"/><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customProperty" Target="../customProperty14.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customProperty" Target="../customProperty15.bin"/><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customProperty" Target="../customProperty16.bin"/><Relationship Id="rId1" Type="http://schemas.openxmlformats.org/officeDocument/2006/relationships/printerSettings" Target="../printerSettings/printerSettings16.bin"/><Relationship Id="rId6" Type="http://schemas.microsoft.com/office/2017/10/relationships/threadedComment" Target="../threadedComments/threadedComment1.xml"/><Relationship Id="rId5" Type="http://schemas.openxmlformats.org/officeDocument/2006/relationships/comments" Target="../comments1.xml"/><Relationship Id="rId4" Type="http://schemas.openxmlformats.org/officeDocument/2006/relationships/vmlDrawing" Target="../drawings/vmlDrawing1.vm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customProperty" Target="../customProperty17.bin"/><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8" Type="http://schemas.openxmlformats.org/officeDocument/2006/relationships/drawing" Target="../drawings/drawing18.xml"/><Relationship Id="rId3" Type="http://schemas.openxmlformats.org/officeDocument/2006/relationships/hyperlink" Target="https://www.goldfields.com/environmental-compliance-mine-closure-management-waste-and-effluents.php" TargetMode="External"/><Relationship Id="rId7" Type="http://schemas.openxmlformats.org/officeDocument/2006/relationships/customProperty" Target="../customProperty18.bin"/><Relationship Id="rId2" Type="http://schemas.openxmlformats.org/officeDocument/2006/relationships/hyperlink" Target="https://www.goldfields.com/emergency-response-planning.php" TargetMode="External"/><Relationship Id="rId1" Type="http://schemas.openxmlformats.org/officeDocument/2006/relationships/hyperlink" Target="https://www.goldfields.com/pdf/media/media-release/gold-fields-tsf-document-june-2019-new.pdf" TargetMode="External"/><Relationship Id="rId6" Type="http://schemas.openxmlformats.org/officeDocument/2006/relationships/printerSettings" Target="../printerSettings/printerSettings18.bin"/><Relationship Id="rId5" Type="http://schemas.openxmlformats.org/officeDocument/2006/relationships/hyperlink" Target="https://www.goldfields.com/pdf/media/media-release/gold-fields-tsf-document-june-2019-new.pdf" TargetMode="External"/><Relationship Id="rId4" Type="http://schemas.openxmlformats.org/officeDocument/2006/relationships/hyperlink" Target="https://www.goldfields.com/governance-standards-and-guidelines.php"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customProperty" Target="../customProperty19.bin"/><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customProperty" Target="../customProperty20.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customProperty" Target="../customProperty21.bin"/><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customProperty" Target="../customProperty22.bin"/><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customProperty" Target="../customProperty23.bin"/><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customProperty" Target="../customProperty24.bin"/><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customProperty" Target="../customProperty25.bin"/><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6.xml"/><Relationship Id="rId7" Type="http://schemas.microsoft.com/office/2019/04/relationships/documenttask" Target="../documenttasks/documenttask1.xml"/><Relationship Id="rId2" Type="http://schemas.openxmlformats.org/officeDocument/2006/relationships/customProperty" Target="../customProperty26.bin"/><Relationship Id="rId1" Type="http://schemas.openxmlformats.org/officeDocument/2006/relationships/printerSettings" Target="../printerSettings/printerSettings26.bin"/><Relationship Id="rId6" Type="http://schemas.microsoft.com/office/2017/10/relationships/threadedComment" Target="../threadedComments/threadedComment2.xml"/><Relationship Id="rId5" Type="http://schemas.openxmlformats.org/officeDocument/2006/relationships/comments" Target="../comments2.xml"/><Relationship Id="rId4" Type="http://schemas.openxmlformats.org/officeDocument/2006/relationships/vmlDrawing" Target="../drawings/vmlDrawing2.vm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customProperty" Target="../customProperty27.bin"/><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8.xml"/><Relationship Id="rId2" Type="http://schemas.openxmlformats.org/officeDocument/2006/relationships/customProperty" Target="../customProperty28.bin"/><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customProperty" Target="../customProperty29.bin"/><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30.xml"/><Relationship Id="rId2" Type="http://schemas.openxmlformats.org/officeDocument/2006/relationships/customProperty" Target="../customProperty30.bin"/><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drawing" Target="../drawings/drawing31.xml"/><Relationship Id="rId2" Type="http://schemas.openxmlformats.org/officeDocument/2006/relationships/customProperty" Target="../customProperty31.bin"/><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customProperty" Target="../customProperty32.bin"/><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customProperty" Target="../customProperty33.bin"/><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customProperty" Target="../customProperty34.bin"/><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customProperty" Target="../customProperty35.bin"/><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customProperty" Target="../customProperty36.bin"/><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customProperty" Target="../customProperty37.bin"/><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customProperty" Target="../customProperty38.bin"/><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customProperty" Target="../customProperty39.bin"/><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customProperty" Target="../customProperty40.bin"/><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3" Type="http://schemas.openxmlformats.org/officeDocument/2006/relationships/drawing" Target="../drawings/drawing41.xml"/><Relationship Id="rId2" Type="http://schemas.openxmlformats.org/officeDocument/2006/relationships/customProperty" Target="../customProperty41.bin"/><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customProperty" Target="../customProperty42.bin"/><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3" Type="http://schemas.openxmlformats.org/officeDocument/2006/relationships/customProperty" Target="../customProperty43.bin"/><Relationship Id="rId2" Type="http://schemas.openxmlformats.org/officeDocument/2006/relationships/printerSettings" Target="../printerSettings/printerSettings43.bin"/><Relationship Id="rId1" Type="http://schemas.openxmlformats.org/officeDocument/2006/relationships/hyperlink" Target="https://www.goldfields.com/reports/annual-report-2020/index.php" TargetMode="External"/><Relationship Id="rId4"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customProperty" Target="../customProperty44.bin"/><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customProperty" Target="../customProperty45.bin"/><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3" Type="http://schemas.openxmlformats.org/officeDocument/2006/relationships/customProperty" Target="../customProperty47.bin"/><Relationship Id="rId2" Type="http://schemas.openxmlformats.org/officeDocument/2006/relationships/customProperty" Target="../customProperty46.bin"/><Relationship Id="rId1" Type="http://schemas.openxmlformats.org/officeDocument/2006/relationships/printerSettings" Target="../printerSettings/printerSettings46.bin"/><Relationship Id="rId4" Type="http://schemas.openxmlformats.org/officeDocument/2006/relationships/drawing" Target="../drawings/drawing4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C2:N21"/>
  <sheetViews>
    <sheetView showGridLines="0" showRuler="0" topLeftCell="A2" zoomScaleNormal="100" workbookViewId="0"/>
  </sheetViews>
  <sheetFormatPr defaultColWidth="12.85546875" defaultRowHeight="12.75"/>
  <cols>
    <col min="2" max="2" width="3.140625" customWidth="1"/>
    <col min="3" max="3" width="25.42578125" customWidth="1"/>
    <col min="4" max="22" width="9" customWidth="1"/>
  </cols>
  <sheetData>
    <row r="2" spans="3:14" ht="408.95" customHeight="1">
      <c r="C2" s="1264" t="s">
        <v>0</v>
      </c>
      <c r="N2" s="1386"/>
    </row>
    <row r="3" spans="3:14" ht="60" customHeight="1"/>
    <row r="4" spans="3:14" ht="9" customHeight="1"/>
    <row r="5" spans="3:14" ht="33" customHeight="1"/>
    <row r="6" spans="3:14" s="1266" customFormat="1" ht="33.6" customHeight="1"/>
    <row r="7" spans="3:14" ht="35.1" customHeight="1"/>
    <row r="14" spans="3:14" ht="21.6" customHeight="1"/>
    <row r="15" spans="3:14" ht="21.6" customHeight="1"/>
    <row r="16" spans="3:14" ht="20.85" customHeight="1">
      <c r="C16" s="149" t="s">
        <v>1</v>
      </c>
      <c r="D16" s="149"/>
      <c r="E16" s="149"/>
      <c r="F16" s="149"/>
      <c r="G16" s="149"/>
      <c r="H16" s="149"/>
      <c r="I16" s="149"/>
      <c r="J16" s="149"/>
      <c r="K16" s="149"/>
      <c r="L16" s="149"/>
    </row>
    <row r="17" spans="3:3" ht="49.35" customHeight="1">
      <c r="C17" s="1"/>
    </row>
    <row r="18" spans="3:3" ht="33.200000000000003" customHeight="1">
      <c r="C18" s="1"/>
    </row>
    <row r="19" spans="3:3" ht="35.85" customHeight="1">
      <c r="C19" s="1"/>
    </row>
    <row r="20" spans="3:3" ht="35.85" customHeight="1">
      <c r="C20" s="1"/>
    </row>
    <row r="21" spans="3:3" ht="20.85" customHeight="1">
      <c r="C21" s="1"/>
    </row>
  </sheetData>
  <pageMargins left="0.75" right="0.75" top="1" bottom="1" header="0.5" footer="0.5"/>
  <pageSetup orientation="portrait" horizontalDpi="4294967295" verticalDpi="4294967295" r:id="rId1"/>
  <customProperties>
    <customPr name="_pios_id" r:id="rId2"/>
  </customPropertie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CF89F-D71C-4BC8-A0FE-351C2D07E585}">
  <dimension ref="A2:O44"/>
  <sheetViews>
    <sheetView zoomScaleNormal="100" workbookViewId="0">
      <selection activeCell="B15" sqref="B15"/>
    </sheetView>
  </sheetViews>
  <sheetFormatPr defaultColWidth="8.85546875" defaultRowHeight="12.75"/>
  <cols>
    <col min="1" max="16384" width="8.85546875" style="32"/>
  </cols>
  <sheetData>
    <row r="2" spans="1:12" ht="35.1" customHeight="1"/>
    <row r="4" spans="1:12" ht="18.75">
      <c r="B4" s="4" t="s">
        <v>2</v>
      </c>
      <c r="F4" s="1381"/>
    </row>
    <row r="5" spans="1:12" ht="55.35" customHeight="1">
      <c r="B5" s="1875" t="s">
        <v>3</v>
      </c>
      <c r="C5" s="1875"/>
      <c r="D5" s="1875"/>
      <c r="E5" s="1875"/>
      <c r="F5" s="1875"/>
      <c r="G5" s="1875"/>
      <c r="H5" s="1875"/>
      <c r="I5" s="1875"/>
      <c r="J5" s="1875"/>
      <c r="K5" s="1875"/>
    </row>
    <row r="6" spans="1:12" ht="15" customHeight="1">
      <c r="B6" s="1382"/>
      <c r="C6" s="1382"/>
      <c r="D6" s="1382"/>
      <c r="E6" s="1382"/>
      <c r="F6" s="1382"/>
      <c r="G6" s="1382"/>
      <c r="H6" s="1382"/>
      <c r="I6" s="1382"/>
      <c r="J6" s="1382"/>
      <c r="K6" s="1382"/>
    </row>
    <row r="7" spans="1:12">
      <c r="B7" s="5" t="s">
        <v>4</v>
      </c>
      <c r="C7" s="1382"/>
      <c r="D7" s="1382"/>
      <c r="E7" s="1382"/>
      <c r="F7" s="1382"/>
      <c r="G7" s="1382"/>
      <c r="H7" s="1382"/>
      <c r="I7" s="1382"/>
      <c r="J7" s="1382"/>
      <c r="K7" s="1382"/>
    </row>
    <row r="8" spans="1:12" ht="27.6" customHeight="1">
      <c r="B8" s="1873" t="s">
        <v>5</v>
      </c>
      <c r="C8" s="1873"/>
      <c r="D8" s="1873"/>
      <c r="E8" s="1873"/>
      <c r="F8" s="1873"/>
      <c r="G8" s="1873"/>
      <c r="H8" s="1873"/>
      <c r="I8" s="1873"/>
      <c r="J8" s="1873"/>
      <c r="K8" s="1873"/>
    </row>
    <row r="9" spans="1:12" ht="33.6" customHeight="1">
      <c r="B9" s="1873" t="s">
        <v>6</v>
      </c>
      <c r="C9" s="1873"/>
      <c r="D9" s="1873"/>
      <c r="E9" s="1873"/>
      <c r="F9" s="1873"/>
      <c r="G9" s="1873"/>
      <c r="H9" s="1873"/>
      <c r="I9" s="1873"/>
      <c r="J9" s="1873"/>
      <c r="K9" s="1873"/>
    </row>
    <row r="10" spans="1:12">
      <c r="B10" s="1374"/>
      <c r="C10" s="1374"/>
      <c r="D10" s="1374"/>
      <c r="E10" s="1374"/>
      <c r="F10" s="1374"/>
      <c r="G10" s="1374"/>
      <c r="H10" s="1374"/>
      <c r="I10" s="1374"/>
      <c r="J10" s="1374"/>
      <c r="K10" s="1374"/>
    </row>
    <row r="11" spans="1:12">
      <c r="B11" s="1873" t="s">
        <v>7</v>
      </c>
      <c r="C11" s="1873"/>
      <c r="D11" s="1873"/>
      <c r="E11" s="1873"/>
      <c r="F11" s="1873"/>
      <c r="G11" s="1873"/>
      <c r="H11" s="1873"/>
      <c r="I11" s="1873"/>
      <c r="J11" s="1873"/>
      <c r="K11" s="1873"/>
    </row>
    <row r="12" spans="1:12">
      <c r="A12" s="129" t="e" vm="1">
        <v>#VALUE!</v>
      </c>
      <c r="B12" s="1876" t="s">
        <v>8</v>
      </c>
      <c r="C12" s="1877"/>
      <c r="D12" s="1877"/>
      <c r="E12" s="1877"/>
      <c r="F12" s="1877"/>
      <c r="G12" s="1877"/>
      <c r="H12" s="1877"/>
      <c r="I12" s="1877"/>
      <c r="J12" s="1877"/>
      <c r="K12" s="1877"/>
    </row>
    <row r="13" spans="1:12">
      <c r="B13" s="1375"/>
      <c r="C13" s="1376"/>
      <c r="D13" s="1376"/>
      <c r="E13" s="1376"/>
      <c r="F13" s="1376"/>
      <c r="G13" s="1376"/>
      <c r="H13" s="1376"/>
      <c r="I13" s="1376"/>
      <c r="J13" s="1376"/>
      <c r="K13" s="1376"/>
    </row>
    <row r="14" spans="1:12">
      <c r="B14" s="1873" t="s">
        <v>9</v>
      </c>
      <c r="C14" s="1872"/>
      <c r="D14" s="1872"/>
      <c r="E14" s="1872"/>
      <c r="F14" s="1872"/>
      <c r="G14" s="1872"/>
      <c r="H14" s="1872"/>
      <c r="I14" s="1872"/>
      <c r="J14" s="1872"/>
      <c r="K14" s="1872"/>
    </row>
    <row r="15" spans="1:12">
      <c r="A15" s="129" t="e" vm="1">
        <v>#VALUE!</v>
      </c>
      <c r="B15" s="1379" t="s">
        <v>10</v>
      </c>
      <c r="C15" s="520"/>
      <c r="D15" s="520"/>
      <c r="E15" s="520"/>
      <c r="F15" s="520"/>
      <c r="G15" s="520"/>
      <c r="H15" s="520"/>
      <c r="I15" s="520"/>
      <c r="J15" s="520"/>
      <c r="K15" s="520"/>
      <c r="L15" s="1378"/>
    </row>
    <row r="16" spans="1:12">
      <c r="B16" s="1374"/>
      <c r="C16" s="520"/>
      <c r="D16" s="520"/>
      <c r="E16" s="520"/>
      <c r="F16" s="520"/>
      <c r="G16" s="520"/>
      <c r="H16" s="520"/>
      <c r="I16" s="520"/>
      <c r="J16" s="520"/>
      <c r="K16" s="520"/>
      <c r="L16" s="1378"/>
    </row>
    <row r="17" spans="1:15" ht="23.1" customHeight="1">
      <c r="B17" s="1874" t="s">
        <v>11</v>
      </c>
      <c r="C17" s="1874"/>
      <c r="D17" s="1874"/>
      <c r="E17" s="1874"/>
      <c r="F17" s="1874"/>
      <c r="G17" s="1874"/>
      <c r="H17" s="1874"/>
      <c r="I17" s="1874"/>
      <c r="J17" s="1874"/>
      <c r="K17" s="1874"/>
      <c r="L17" s="1387"/>
      <c r="O17"/>
    </row>
    <row r="18" spans="1:15">
      <c r="B18" s="1374"/>
      <c r="C18" s="1374"/>
      <c r="D18" s="1374"/>
      <c r="E18" s="1374"/>
      <c r="F18" s="1374"/>
      <c r="G18" s="1374"/>
      <c r="H18" s="1374"/>
      <c r="I18" s="1374"/>
      <c r="J18" s="1374"/>
      <c r="K18" s="1374"/>
      <c r="L18" s="1378"/>
    </row>
    <row r="19" spans="1:15">
      <c r="B19" s="1873" t="s">
        <v>12</v>
      </c>
      <c r="C19" s="1873"/>
      <c r="D19" s="1873"/>
      <c r="E19" s="1873"/>
      <c r="F19" s="1873"/>
      <c r="G19" s="1873"/>
      <c r="H19" s="1873"/>
      <c r="I19" s="1873"/>
      <c r="J19" s="1873"/>
      <c r="K19" s="1873"/>
      <c r="L19" s="1378"/>
    </row>
    <row r="20" spans="1:15" ht="104.45" customHeight="1">
      <c r="B20" s="1874" t="s">
        <v>13</v>
      </c>
      <c r="C20" s="1874"/>
      <c r="D20" s="1874"/>
      <c r="E20" s="1874"/>
      <c r="F20" s="1874"/>
      <c r="G20" s="1874"/>
      <c r="H20" s="1874"/>
      <c r="I20" s="1874"/>
      <c r="J20" s="1874"/>
      <c r="K20" s="1874"/>
      <c r="L20" s="1387"/>
    </row>
    <row r="21" spans="1:15">
      <c r="B21" s="1873"/>
      <c r="C21" s="1873"/>
      <c r="D21" s="1873"/>
      <c r="E21" s="1873"/>
      <c r="F21" s="1873"/>
      <c r="G21" s="1873"/>
      <c r="H21" s="1873"/>
      <c r="I21" s="1873"/>
      <c r="J21" s="1873"/>
      <c r="K21" s="1873"/>
      <c r="L21" s="1378"/>
    </row>
    <row r="22" spans="1:15">
      <c r="B22" s="1873" t="s">
        <v>14</v>
      </c>
      <c r="C22" s="1872"/>
      <c r="D22" s="1872"/>
      <c r="E22" s="1872"/>
      <c r="F22" s="1872"/>
      <c r="G22" s="1872"/>
      <c r="H22" s="1872"/>
      <c r="I22" s="1872"/>
      <c r="J22" s="1872"/>
      <c r="K22" s="1872"/>
    </row>
    <row r="23" spans="1:15" ht="15">
      <c r="B23" s="1873" t="s">
        <v>15</v>
      </c>
      <c r="C23" s="1872"/>
      <c r="D23" s="1872"/>
      <c r="E23" s="1872"/>
      <c r="F23" s="1872"/>
      <c r="G23" s="1872"/>
      <c r="H23" s="1872"/>
      <c r="I23" s="1872"/>
      <c r="J23" s="1872"/>
      <c r="K23" s="1872"/>
      <c r="L23" s="1377"/>
    </row>
    <row r="25" spans="1:15">
      <c r="B25" s="6" t="s">
        <v>16</v>
      </c>
    </row>
    <row r="26" spans="1:15" ht="25.35" customHeight="1">
      <c r="B26" s="1871" t="s">
        <v>17</v>
      </c>
      <c r="C26" s="1872"/>
      <c r="D26" s="1872"/>
      <c r="E26" s="1872"/>
      <c r="F26" s="1872"/>
      <c r="G26" s="1872"/>
      <c r="H26" s="1872"/>
      <c r="I26" s="1872"/>
      <c r="J26" s="1872"/>
      <c r="K26" s="1872"/>
    </row>
    <row r="27" spans="1:15">
      <c r="A27" s="1385" t="e" vm="1">
        <v>#VALUE!</v>
      </c>
      <c r="B27" s="1384" t="s">
        <v>18</v>
      </c>
      <c r="D27" s="520" t="s">
        <v>19</v>
      </c>
    </row>
    <row r="28" spans="1:15">
      <c r="A28" s="1385" t="e" vm="1">
        <v>#VALUE!</v>
      </c>
      <c r="B28" s="1384" t="s">
        <v>20</v>
      </c>
    </row>
    <row r="29" spans="1:15">
      <c r="B29" s="1384"/>
    </row>
    <row r="30" spans="1:15">
      <c r="B30" s="520" t="s">
        <v>21</v>
      </c>
    </row>
    <row r="31" spans="1:15">
      <c r="A31" s="1385" t="e" vm="1">
        <v>#VALUE!</v>
      </c>
      <c r="B31" s="1265" t="s">
        <v>22</v>
      </c>
    </row>
    <row r="34" spans="1:2">
      <c r="B34" s="6" t="s">
        <v>23</v>
      </c>
    </row>
    <row r="35" spans="1:2">
      <c r="A35" s="129" t="e" vm="1">
        <v>#VALUE!</v>
      </c>
      <c r="B35" s="555" t="s">
        <v>24</v>
      </c>
    </row>
    <row r="36" spans="1:2">
      <c r="A36" s="1380" t="e" vm="2">
        <v>#VALUE!</v>
      </c>
      <c r="B36" s="555" t="s">
        <v>25</v>
      </c>
    </row>
    <row r="38" spans="1:2">
      <c r="B38" s="6" t="s">
        <v>26</v>
      </c>
    </row>
    <row r="39" spans="1:2">
      <c r="A39" s="1380" t="e" vm="3">
        <v>#VALUE!</v>
      </c>
      <c r="B39" s="1265" t="s">
        <v>27</v>
      </c>
    </row>
    <row r="40" spans="1:2">
      <c r="A40" s="1380" t="e" vm="4">
        <v>#VALUE!</v>
      </c>
      <c r="B40" s="1383" t="s">
        <v>28</v>
      </c>
    </row>
    <row r="41" spans="1:2">
      <c r="A41" s="1380" t="e" vm="5">
        <v>#VALUE!</v>
      </c>
      <c r="B41" s="1384" t="s">
        <v>29</v>
      </c>
    </row>
    <row r="42" spans="1:2">
      <c r="A42" s="1380" t="e" vm="6">
        <v>#VALUE!</v>
      </c>
      <c r="B42" s="1383" t="s">
        <v>30</v>
      </c>
    </row>
    <row r="43" spans="1:2">
      <c r="B43" s="1265"/>
    </row>
    <row r="44" spans="1:2">
      <c r="B44" s="5"/>
    </row>
  </sheetData>
  <sheetProtection algorithmName="SHA-512" hashValue="kf9+YzNOQAp08h5wTfrE6hDe8XYHYB2x7eYE0TFlZthrCKpAYrBJ9ZztT40qJbEqoiKSyBEtEz0AdsamZDERSQ==" saltValue="Uy+Ab5BQH1fGDvp2SNf+4w==" spinCount="100000" sheet="1" objects="1" scenarios="1"/>
  <mergeCells count="13">
    <mergeCell ref="B5:K5"/>
    <mergeCell ref="B23:K23"/>
    <mergeCell ref="B9:K9"/>
    <mergeCell ref="B12:K12"/>
    <mergeCell ref="B14:K14"/>
    <mergeCell ref="B22:K22"/>
    <mergeCell ref="B8:K8"/>
    <mergeCell ref="B26:K26"/>
    <mergeCell ref="B11:K11"/>
    <mergeCell ref="B17:K17"/>
    <mergeCell ref="B19:K19"/>
    <mergeCell ref="B20:K20"/>
    <mergeCell ref="B21:K21"/>
  </mergeCells>
  <hyperlinks>
    <hyperlink ref="B12" r:id="rId1" xr:uid="{73046551-F51F-1B48-8F80-5B00C7F713A4}"/>
    <hyperlink ref="B15" r:id="rId2" xr:uid="{B419689C-DC26-41A7-8651-B39459B49306}"/>
    <hyperlink ref="B31" r:id="rId3" display="https://www.goldfields.com/" xr:uid="{4DF11655-0F12-4430-BFBE-D750C836F9FA}"/>
    <hyperlink ref="B27" r:id="rId4" xr:uid="{128C404D-7558-435F-92BB-F689D13DBB3E}"/>
    <hyperlink ref="B28" r:id="rId5" xr:uid="{868258AD-8868-4C4A-B160-5FA52849C459}"/>
    <hyperlink ref="B41" r:id="rId6" xr:uid="{0BDC42B2-4C89-4A25-8941-786F91B322BA}"/>
    <hyperlink ref="B40" r:id="rId7" xr:uid="{70290AEE-9DE9-43B0-AEE3-48348D67FDEE}"/>
  </hyperlinks>
  <pageMargins left="0.7" right="0.7" top="0.75" bottom="0.75" header="0.3" footer="0.3"/>
  <pageSetup orientation="portrait" horizontalDpi="4294967295" verticalDpi="4294967295" r:id="rId8"/>
  <customProperties>
    <customPr name="_pios_id" r:id="rId9"/>
  </customProperties>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51F78D-F7BA-4EB9-A012-06085EE1F89D}">
  <dimension ref="A1"/>
  <sheetViews>
    <sheetView zoomScaleNormal="100" workbookViewId="0">
      <selection activeCell="B5" sqref="B5:K22"/>
    </sheetView>
  </sheetViews>
  <sheetFormatPr defaultColWidth="8.85546875" defaultRowHeight="12.75"/>
  <cols>
    <col min="1" max="16384" width="8.85546875" style="32"/>
  </cols>
  <sheetData/>
  <sheetProtection algorithmName="SHA-512" hashValue="YmI1cfXx0kiOgArgZYYm/wohNr+xzKKsWgOX8YGPYeLD729YJqvSYtEqlm6Bobajx6E4j1CrDRtSuLXp38P+zw==" saltValue="39WjdTdwgD13TuwgFS9b2Q==" spinCount="100000" sheet="1" objects="1" scenarios="1"/>
  <pageMargins left="0.7" right="0.7" top="0.75" bottom="0.75" header="0.3" footer="0.3"/>
  <pageSetup orientation="portrait" horizontalDpi="4294967295" verticalDpi="4294967295" r:id="rId1"/>
  <customProperties>
    <customPr name="_pios_id" r:id="rId2"/>
  </customPropertie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2A0D25-E952-4FCE-9136-C50D11C45BF0}">
  <sheetPr>
    <tabColor rgb="FF001D39"/>
  </sheetPr>
  <dimension ref="A1"/>
  <sheetViews>
    <sheetView zoomScaleNormal="100" workbookViewId="0">
      <selection activeCell="B5" sqref="B5:K22"/>
    </sheetView>
  </sheetViews>
  <sheetFormatPr defaultColWidth="8.85546875" defaultRowHeight="12.75"/>
  <cols>
    <col min="1" max="16384" width="8.85546875" style="3"/>
  </cols>
  <sheetData/>
  <sheetProtection algorithmName="SHA-512" hashValue="VT5UgYM+ysoQnjgOOWcu8YnFFms5+RKPXjCve8WKvMvMLyV9s4Zb3Ig1UzKM6soZCsMyulGRmrUlv083NxXSUQ==" saltValue="dKN7Tq+ntKhQ2sWwR9uT6g==" spinCount="100000" sheet="1" objects="1" scenarios="1"/>
  <pageMargins left="0.7" right="0.7" top="0.75" bottom="0.75" header="0.3" footer="0.3"/>
  <pageSetup orientation="portrait" horizontalDpi="4294967295" verticalDpi="4294967295" r:id="rId1"/>
  <customProperties>
    <customPr name="_pios_id" r:id="rId2"/>
  </customProperties>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0"/>
  </sheetPr>
  <dimension ref="B3:N853"/>
  <sheetViews>
    <sheetView showGridLines="0" tabSelected="1" showRuler="0" topLeftCell="A688" zoomScale="150" zoomScaleNormal="150" workbookViewId="0">
      <selection activeCell="E667" sqref="E667:F667"/>
    </sheetView>
  </sheetViews>
  <sheetFormatPr defaultColWidth="12.85546875" defaultRowHeight="12.75"/>
  <cols>
    <col min="1" max="1" width="4" style="23" customWidth="1"/>
    <col min="2" max="2" width="12.85546875" style="23" customWidth="1"/>
    <col min="3" max="3" width="8.42578125" style="23" customWidth="1"/>
    <col min="4" max="4" width="21.140625" style="23" customWidth="1"/>
    <col min="5" max="5" width="17.85546875" style="23" customWidth="1"/>
    <col min="6" max="6" width="31.42578125" style="23" customWidth="1"/>
    <col min="7" max="7" width="2.5703125" style="23" customWidth="1"/>
    <col min="8" max="8" width="35.5703125" style="23" customWidth="1"/>
    <col min="9" max="9" width="12.85546875" style="23" hidden="1" customWidth="1"/>
    <col min="10" max="16384" width="12.85546875" style="23"/>
  </cols>
  <sheetData>
    <row r="3" spans="2:14" ht="38.1" customHeight="1">
      <c r="H3" s="145"/>
    </row>
    <row r="4" spans="2:14" ht="18.75">
      <c r="D4" s="4" t="s">
        <v>31</v>
      </c>
      <c r="E4" s="4"/>
      <c r="F4" s="4"/>
      <c r="G4" s="4"/>
      <c r="H4" s="4"/>
      <c r="I4" s="4"/>
      <c r="J4" s="24"/>
      <c r="K4" s="24"/>
      <c r="L4" s="25"/>
      <c r="M4" s="25"/>
      <c r="N4" s="26"/>
    </row>
    <row r="5" spans="2:14">
      <c r="D5" s="1924" t="s">
        <v>32</v>
      </c>
      <c r="E5" s="1925"/>
      <c r="F5" s="28" t="s">
        <v>33</v>
      </c>
      <c r="G5" s="121"/>
      <c r="H5" s="29"/>
      <c r="I5" s="19"/>
      <c r="J5" s="21"/>
      <c r="K5" s="21"/>
      <c r="L5" s="21"/>
      <c r="M5" s="21"/>
      <c r="N5" s="26"/>
    </row>
    <row r="6" spans="2:14">
      <c r="D6" s="1926" t="s">
        <v>34</v>
      </c>
      <c r="E6" s="1927"/>
      <c r="F6" s="18" t="s">
        <v>35</v>
      </c>
      <c r="G6" s="19"/>
      <c r="H6" s="30"/>
      <c r="I6" s="20"/>
      <c r="J6" s="21"/>
      <c r="K6" s="21"/>
      <c r="L6" s="21"/>
      <c r="M6" s="21"/>
      <c r="N6" s="26"/>
    </row>
    <row r="7" spans="2:14">
      <c r="D7" s="1928" t="s">
        <v>36</v>
      </c>
      <c r="E7" s="1929"/>
      <c r="F7" s="21" t="s">
        <v>37</v>
      </c>
      <c r="G7" s="21"/>
      <c r="I7" s="21"/>
      <c r="J7" s="21"/>
      <c r="K7" s="21"/>
      <c r="L7" s="21"/>
      <c r="M7" s="21"/>
      <c r="N7" s="26"/>
    </row>
    <row r="8" spans="2:14">
      <c r="D8" s="22"/>
      <c r="E8" s="22"/>
      <c r="F8" s="22"/>
      <c r="G8" s="22"/>
      <c r="H8" s="21"/>
      <c r="I8" s="21"/>
      <c r="J8" s="21"/>
      <c r="K8" s="21"/>
      <c r="L8" s="21"/>
      <c r="M8" s="21"/>
      <c r="N8" s="26"/>
    </row>
    <row r="9" spans="2:14" ht="56.1" customHeight="1">
      <c r="D9" s="1931" t="s">
        <v>38</v>
      </c>
      <c r="E9" s="1931"/>
      <c r="F9" s="1931"/>
      <c r="G9" s="1931"/>
      <c r="H9" s="1931"/>
      <c r="I9" s="17"/>
      <c r="J9" s="17"/>
      <c r="K9" s="17"/>
      <c r="L9" s="17"/>
      <c r="M9" s="17"/>
      <c r="N9" s="26"/>
    </row>
    <row r="10" spans="2:14">
      <c r="B10" s="1888"/>
      <c r="D10" s="7"/>
      <c r="E10" s="7"/>
      <c r="F10" s="7"/>
      <c r="G10" s="7"/>
      <c r="H10" s="7"/>
      <c r="I10" s="17"/>
      <c r="J10" s="17"/>
      <c r="K10" s="17"/>
      <c r="L10" s="17"/>
      <c r="M10" s="17"/>
      <c r="N10" s="26"/>
    </row>
    <row r="11" spans="2:14">
      <c r="B11" s="1888"/>
      <c r="D11" s="37" t="s">
        <v>39</v>
      </c>
      <c r="E11" s="37"/>
      <c r="F11" s="37"/>
      <c r="G11" s="37"/>
      <c r="H11" s="37"/>
      <c r="I11" s="37"/>
      <c r="J11" s="37"/>
      <c r="K11" s="37"/>
      <c r="L11" s="37"/>
      <c r="M11" s="37"/>
      <c r="N11" s="26"/>
    </row>
    <row r="12" spans="2:14" ht="18" customHeight="1">
      <c r="B12" s="1888"/>
      <c r="C12" s="129"/>
      <c r="D12" s="1930" t="s">
        <v>2118</v>
      </c>
      <c r="E12" s="1930"/>
      <c r="F12" s="1930"/>
      <c r="G12" s="1930"/>
      <c r="H12" s="1930"/>
      <c r="I12" s="38"/>
      <c r="J12" s="38"/>
      <c r="K12" s="38"/>
      <c r="L12" s="38"/>
      <c r="M12" s="38"/>
      <c r="N12" s="26"/>
    </row>
    <row r="13" spans="2:14" ht="18" customHeight="1">
      <c r="B13" s="1888"/>
      <c r="C13" s="129"/>
      <c r="D13" s="1930" t="s">
        <v>40</v>
      </c>
      <c r="E13" s="1930"/>
      <c r="F13" s="1930"/>
      <c r="G13" s="1930"/>
      <c r="H13" s="1930"/>
      <c r="I13" s="38"/>
      <c r="J13" s="38"/>
      <c r="K13" s="38"/>
      <c r="L13" s="38"/>
      <c r="M13" s="38"/>
      <c r="N13" s="26"/>
    </row>
    <row r="14" spans="2:14" ht="18" customHeight="1">
      <c r="B14" s="1888"/>
      <c r="C14" s="129"/>
      <c r="D14" s="1930" t="s">
        <v>41</v>
      </c>
      <c r="E14" s="1930"/>
      <c r="F14" s="1930"/>
      <c r="G14" s="1930"/>
      <c r="H14" s="1930"/>
      <c r="I14" s="38"/>
      <c r="J14" s="38"/>
      <c r="K14" s="38"/>
      <c r="L14" s="38"/>
      <c r="M14" s="38"/>
      <c r="N14" s="26"/>
    </row>
    <row r="15" spans="2:14" ht="18" customHeight="1">
      <c r="B15" s="1888"/>
      <c r="C15" s="129"/>
      <c r="D15" s="1930" t="s">
        <v>42</v>
      </c>
      <c r="E15" s="1930"/>
      <c r="F15" s="1930"/>
      <c r="G15" s="1930"/>
      <c r="H15" s="1930"/>
      <c r="I15" s="38"/>
      <c r="J15" s="38"/>
      <c r="K15" s="38"/>
      <c r="L15" s="38"/>
      <c r="M15" s="38"/>
      <c r="N15" s="26"/>
    </row>
    <row r="16" spans="2:14" ht="18" customHeight="1">
      <c r="B16" s="1888"/>
      <c r="C16" s="129"/>
      <c r="D16" s="1930" t="s">
        <v>43</v>
      </c>
      <c r="E16" s="1930"/>
      <c r="F16" s="1930"/>
      <c r="G16" s="1930"/>
      <c r="H16" s="1930"/>
      <c r="I16" s="38"/>
      <c r="J16" s="38"/>
      <c r="K16" s="38"/>
      <c r="L16" s="38"/>
      <c r="M16" s="38"/>
      <c r="N16" s="26"/>
    </row>
    <row r="17" spans="2:14">
      <c r="B17" s="1888"/>
      <c r="C17" s="129"/>
      <c r="D17" s="1932" t="s">
        <v>44</v>
      </c>
      <c r="E17" s="1932"/>
      <c r="F17" s="1932"/>
      <c r="G17" s="1932"/>
      <c r="H17" s="1932"/>
      <c r="I17" s="39"/>
      <c r="J17" s="40"/>
      <c r="K17" s="41"/>
      <c r="L17" s="41"/>
      <c r="M17" s="41"/>
      <c r="N17" s="26"/>
    </row>
    <row r="18" spans="2:14" ht="38.25">
      <c r="B18" s="1888"/>
      <c r="D18" s="35" t="s">
        <v>45</v>
      </c>
      <c r="E18" s="35" t="s">
        <v>46</v>
      </c>
      <c r="F18" s="36"/>
      <c r="G18" s="36"/>
      <c r="H18" s="35" t="s">
        <v>47</v>
      </c>
      <c r="I18" s="36" t="s">
        <v>48</v>
      </c>
      <c r="J18" s="35" t="s">
        <v>49</v>
      </c>
      <c r="K18" s="35" t="s">
        <v>50</v>
      </c>
      <c r="L18" s="35" t="s">
        <v>51</v>
      </c>
      <c r="M18" s="35" t="s">
        <v>52</v>
      </c>
      <c r="N18" s="27"/>
    </row>
    <row r="19" spans="2:14">
      <c r="B19" s="1888"/>
      <c r="D19" s="146" t="s">
        <v>53</v>
      </c>
      <c r="E19" s="42"/>
      <c r="F19" s="42"/>
      <c r="G19" s="42"/>
      <c r="H19" s="42"/>
      <c r="I19" s="42"/>
      <c r="J19" s="43"/>
      <c r="K19" s="43"/>
      <c r="L19" s="43"/>
      <c r="M19" s="43"/>
      <c r="N19" s="26"/>
    </row>
    <row r="20" spans="2:14" ht="14.25" customHeight="1">
      <c r="B20" s="1888"/>
      <c r="D20" s="1886"/>
      <c r="E20" s="1886" t="s">
        <v>54</v>
      </c>
      <c r="F20" s="1886"/>
      <c r="G20" s="122"/>
      <c r="H20" s="1806" t="s">
        <v>55</v>
      </c>
      <c r="I20" s="46"/>
      <c r="J20" s="47"/>
      <c r="K20" s="47"/>
      <c r="L20" s="47"/>
      <c r="M20" s="48"/>
      <c r="N20" s="26"/>
    </row>
    <row r="21" spans="2:14" ht="33.75" customHeight="1">
      <c r="B21" s="1888"/>
      <c r="D21" s="1886"/>
      <c r="E21" s="1886"/>
      <c r="F21" s="1886"/>
      <c r="G21" s="44"/>
      <c r="H21" s="1618" t="s">
        <v>56</v>
      </c>
      <c r="I21" s="46"/>
      <c r="J21" s="47"/>
      <c r="K21" s="47"/>
      <c r="L21" s="47"/>
      <c r="M21" s="48"/>
      <c r="N21" s="26"/>
    </row>
    <row r="22" spans="2:14" ht="14.25" customHeight="1">
      <c r="B22" s="1888"/>
      <c r="D22" s="1886"/>
      <c r="E22" s="1886"/>
      <c r="F22" s="1886"/>
      <c r="G22" s="122"/>
      <c r="H22" s="123" t="s">
        <v>57</v>
      </c>
      <c r="I22" s="58"/>
      <c r="J22" s="47"/>
      <c r="K22" s="47"/>
      <c r="L22" s="47"/>
      <c r="M22" s="48"/>
      <c r="N22" s="26"/>
    </row>
    <row r="23" spans="2:14" ht="14.25" customHeight="1">
      <c r="B23" s="1888"/>
      <c r="D23" s="44"/>
      <c r="E23" s="1886"/>
      <c r="F23" s="1886"/>
      <c r="G23" s="122"/>
      <c r="H23" s="1805" t="s">
        <v>58</v>
      </c>
      <c r="I23" s="58"/>
      <c r="J23" s="47"/>
      <c r="K23" s="47"/>
      <c r="L23" s="47"/>
      <c r="M23" s="48"/>
      <c r="N23" s="26"/>
    </row>
    <row r="24" spans="2:14">
      <c r="B24" s="1888"/>
      <c r="D24" s="44"/>
      <c r="E24" s="1887"/>
      <c r="F24" s="1887"/>
      <c r="G24" s="50"/>
      <c r="H24" s="55" t="s">
        <v>59</v>
      </c>
      <c r="I24" s="51"/>
      <c r="J24" s="52"/>
      <c r="K24" s="52"/>
      <c r="L24" s="52"/>
      <c r="M24" s="53"/>
      <c r="N24" s="26"/>
    </row>
    <row r="25" spans="2:14" ht="14.25" customHeight="1">
      <c r="B25" s="1888"/>
      <c r="D25" s="44"/>
      <c r="E25" s="1886" t="s">
        <v>60</v>
      </c>
      <c r="F25" s="1886"/>
      <c r="G25" s="122"/>
      <c r="H25" s="1805" t="s">
        <v>55</v>
      </c>
      <c r="I25" s="46"/>
      <c r="J25" s="47"/>
      <c r="K25" s="54">
        <v>10</v>
      </c>
      <c r="L25" s="47"/>
      <c r="M25" s="48"/>
      <c r="N25" s="26"/>
    </row>
    <row r="26" spans="2:14" ht="21.75" customHeight="1">
      <c r="B26" s="1888"/>
      <c r="D26" s="44"/>
      <c r="E26" s="1887"/>
      <c r="F26" s="1887"/>
      <c r="G26" s="50"/>
      <c r="H26" s="55" t="s">
        <v>61</v>
      </c>
      <c r="I26" s="51"/>
      <c r="J26" s="52"/>
      <c r="K26" s="52"/>
      <c r="L26" s="52"/>
      <c r="M26" s="53"/>
      <c r="N26" s="26"/>
    </row>
    <row r="27" spans="2:14" ht="15.75" customHeight="1">
      <c r="B27" s="1888"/>
      <c r="D27" s="44"/>
      <c r="E27" s="1886" t="s">
        <v>62</v>
      </c>
      <c r="F27" s="1886"/>
      <c r="G27" s="122"/>
      <c r="H27" s="1805" t="s">
        <v>55</v>
      </c>
      <c r="I27" s="46"/>
      <c r="J27" s="47"/>
      <c r="K27" s="54">
        <v>10</v>
      </c>
      <c r="L27" s="47"/>
      <c r="M27" s="48"/>
      <c r="N27" s="26"/>
    </row>
    <row r="28" spans="2:14" ht="21" customHeight="1">
      <c r="B28" s="1888"/>
      <c r="D28" s="44"/>
      <c r="E28" s="1887"/>
      <c r="F28" s="1887"/>
      <c r="G28" s="50"/>
      <c r="H28" s="55" t="s">
        <v>63</v>
      </c>
      <c r="I28" s="51"/>
      <c r="J28" s="52"/>
      <c r="K28" s="52"/>
      <c r="L28" s="52"/>
      <c r="M28" s="53"/>
      <c r="N28" s="26"/>
    </row>
    <row r="29" spans="2:14" ht="13.35" customHeight="1">
      <c r="D29" s="44"/>
      <c r="E29" s="1886" t="s">
        <v>64</v>
      </c>
      <c r="F29" s="1886"/>
      <c r="G29" s="122"/>
      <c r="H29" s="1805" t="s">
        <v>65</v>
      </c>
      <c r="I29" s="46"/>
      <c r="J29" s="47"/>
      <c r="K29" s="54">
        <v>10</v>
      </c>
      <c r="L29" s="47"/>
      <c r="M29" s="1617"/>
      <c r="N29" s="26"/>
    </row>
    <row r="30" spans="2:14" ht="33" customHeight="1">
      <c r="D30" s="44"/>
      <c r="E30" s="1887"/>
      <c r="F30" s="1887"/>
      <c r="G30" s="50"/>
      <c r="H30" s="55" t="s">
        <v>66</v>
      </c>
      <c r="I30" s="51"/>
      <c r="J30" s="52"/>
      <c r="K30" s="52"/>
      <c r="L30" s="52"/>
      <c r="M30" s="53"/>
      <c r="N30" s="26"/>
    </row>
    <row r="31" spans="2:14" ht="13.5" customHeight="1">
      <c r="D31" s="44"/>
      <c r="E31" s="1886" t="s">
        <v>67</v>
      </c>
      <c r="F31" s="1886"/>
      <c r="G31" s="122"/>
      <c r="H31" s="1805" t="s">
        <v>55</v>
      </c>
      <c r="I31" s="46"/>
      <c r="J31" s="47"/>
      <c r="K31" s="54">
        <v>10</v>
      </c>
      <c r="L31" s="47"/>
      <c r="M31" s="48"/>
      <c r="N31" s="26"/>
    </row>
    <row r="32" spans="2:14" ht="22.5">
      <c r="D32" s="44"/>
      <c r="E32" s="1886"/>
      <c r="F32" s="1886"/>
      <c r="G32" s="44"/>
      <c r="H32" s="49" t="s">
        <v>68</v>
      </c>
      <c r="I32" s="58"/>
      <c r="J32" s="47"/>
      <c r="K32" s="47"/>
      <c r="L32" s="47"/>
      <c r="M32" s="48"/>
      <c r="N32" s="26"/>
    </row>
    <row r="33" spans="4:14" ht="13.5" customHeight="1">
      <c r="D33" s="44"/>
      <c r="E33" s="1886"/>
      <c r="F33" s="1886"/>
      <c r="G33" s="122"/>
      <c r="H33" s="1805" t="s">
        <v>69</v>
      </c>
      <c r="I33" s="58"/>
      <c r="J33" s="47"/>
      <c r="K33" s="47"/>
      <c r="L33" s="47"/>
      <c r="M33" s="48"/>
      <c r="N33" s="26"/>
    </row>
    <row r="34" spans="4:14" ht="22.5">
      <c r="D34" s="44"/>
      <c r="E34" s="1886"/>
      <c r="F34" s="1886"/>
      <c r="G34" s="44"/>
      <c r="H34" s="49" t="s">
        <v>70</v>
      </c>
      <c r="I34" s="58"/>
      <c r="J34" s="47"/>
      <c r="K34" s="47"/>
      <c r="L34" s="47"/>
      <c r="M34" s="48"/>
      <c r="N34" s="26"/>
    </row>
    <row r="35" spans="4:14" ht="12.75" customHeight="1">
      <c r="D35" s="44"/>
      <c r="E35" s="1886"/>
      <c r="F35" s="1886"/>
      <c r="G35" s="122"/>
      <c r="H35" s="1805" t="s">
        <v>58</v>
      </c>
      <c r="I35" s="58"/>
      <c r="J35" s="47"/>
      <c r="K35" s="47"/>
      <c r="L35" s="47"/>
      <c r="M35" s="48"/>
      <c r="N35" s="26"/>
    </row>
    <row r="36" spans="4:14" ht="22.5">
      <c r="D36" s="44"/>
      <c r="E36" s="1886"/>
      <c r="F36" s="1886"/>
      <c r="G36" s="44"/>
      <c r="H36" s="49" t="s">
        <v>71</v>
      </c>
      <c r="I36" s="58"/>
      <c r="J36" s="47"/>
      <c r="K36" s="47"/>
      <c r="L36" s="47"/>
      <c r="M36" s="48"/>
      <c r="N36" s="26"/>
    </row>
    <row r="37" spans="4:14" ht="12" customHeight="1">
      <c r="D37" s="44"/>
      <c r="E37" s="1886"/>
      <c r="F37" s="1886"/>
      <c r="G37" s="122"/>
      <c r="H37" s="1805" t="s">
        <v>72</v>
      </c>
      <c r="I37" s="58"/>
      <c r="J37" s="47"/>
      <c r="K37" s="47"/>
      <c r="L37" s="47"/>
      <c r="M37" s="48"/>
      <c r="N37" s="26"/>
    </row>
    <row r="38" spans="4:14">
      <c r="D38" s="44"/>
      <c r="E38" s="1887"/>
      <c r="F38" s="1887"/>
      <c r="G38" s="50"/>
      <c r="H38" s="55" t="s">
        <v>73</v>
      </c>
      <c r="I38" s="79"/>
      <c r="J38" s="52"/>
      <c r="K38" s="52"/>
      <c r="L38" s="52"/>
      <c r="M38" s="53"/>
      <c r="N38" s="26"/>
    </row>
    <row r="39" spans="4:14" ht="12.75" customHeight="1">
      <c r="D39" s="44"/>
      <c r="E39" s="1886" t="s">
        <v>74</v>
      </c>
      <c r="F39" s="1886"/>
      <c r="G39" s="122"/>
      <c r="H39" s="1810" t="s">
        <v>75</v>
      </c>
      <c r="I39" s="81"/>
      <c r="J39" s="83"/>
      <c r="K39" s="83"/>
      <c r="L39" s="83" t="s">
        <v>76</v>
      </c>
      <c r="M39" s="1921"/>
      <c r="N39" s="26"/>
    </row>
    <row r="40" spans="4:14" ht="107.25" customHeight="1">
      <c r="D40" s="44"/>
      <c r="E40" s="1886"/>
      <c r="F40" s="1886"/>
      <c r="G40" s="44"/>
      <c r="H40" s="49" t="s">
        <v>77</v>
      </c>
      <c r="I40" s="58"/>
      <c r="J40" s="47"/>
      <c r="K40" s="47"/>
      <c r="L40" s="47"/>
      <c r="M40" s="1911"/>
      <c r="N40" s="26"/>
    </row>
    <row r="41" spans="4:14" ht="14.25" customHeight="1">
      <c r="D41" s="44"/>
      <c r="E41" s="1886"/>
      <c r="F41" s="1886"/>
      <c r="G41" s="122"/>
      <c r="H41" s="1805" t="s">
        <v>78</v>
      </c>
      <c r="I41" s="58"/>
      <c r="J41" s="47"/>
      <c r="K41" s="47"/>
      <c r="L41" s="47"/>
      <c r="M41" s="1911"/>
      <c r="N41" s="26"/>
    </row>
    <row r="42" spans="4:14" ht="44.45" customHeight="1">
      <c r="D42" s="44"/>
      <c r="E42" s="1886"/>
      <c r="F42" s="1886"/>
      <c r="G42" s="44"/>
      <c r="H42" s="49" t="s">
        <v>79</v>
      </c>
      <c r="I42" s="58"/>
      <c r="J42" s="47"/>
      <c r="K42" s="47"/>
      <c r="L42" s="47"/>
      <c r="M42" s="1911"/>
      <c r="N42" s="26"/>
    </row>
    <row r="43" spans="4:14" ht="12.75" customHeight="1">
      <c r="D43" s="44"/>
      <c r="E43" s="1886"/>
      <c r="F43" s="1886"/>
      <c r="G43" s="122"/>
      <c r="H43" s="1805" t="s">
        <v>80</v>
      </c>
      <c r="I43" s="58"/>
      <c r="J43" s="47"/>
      <c r="K43" s="47"/>
      <c r="L43" s="47"/>
      <c r="M43" s="1911"/>
      <c r="N43" s="26"/>
    </row>
    <row r="44" spans="4:14" ht="103.35" customHeight="1">
      <c r="D44" s="44"/>
      <c r="E44" s="1886"/>
      <c r="F44" s="1886"/>
      <c r="G44" s="44"/>
      <c r="H44" s="49" t="s">
        <v>81</v>
      </c>
      <c r="I44" s="58"/>
      <c r="J44" s="47"/>
      <c r="K44" s="47"/>
      <c r="L44" s="47"/>
      <c r="M44" s="1911"/>
      <c r="N44" s="26"/>
    </row>
    <row r="45" spans="4:14">
      <c r="D45" s="44"/>
      <c r="E45" s="1886"/>
      <c r="F45" s="1886"/>
      <c r="G45" s="44"/>
      <c r="H45" s="59" t="s">
        <v>82</v>
      </c>
      <c r="I45" s="58"/>
      <c r="J45" s="47"/>
      <c r="K45" s="47"/>
      <c r="L45" s="47"/>
      <c r="M45" s="1911"/>
      <c r="N45" s="26"/>
    </row>
    <row r="46" spans="4:14">
      <c r="D46" s="44"/>
      <c r="E46" s="1886"/>
      <c r="F46" s="1886"/>
      <c r="G46" s="44"/>
      <c r="H46" s="59" t="s">
        <v>83</v>
      </c>
      <c r="I46" s="58"/>
      <c r="J46" s="47"/>
      <c r="K46" s="47"/>
      <c r="L46" s="47"/>
      <c r="M46" s="1911"/>
      <c r="N46" s="26"/>
    </row>
    <row r="47" spans="4:14" ht="22.5">
      <c r="D47" s="44"/>
      <c r="E47" s="1886"/>
      <c r="F47" s="1886"/>
      <c r="G47" s="122"/>
      <c r="H47" s="123" t="s">
        <v>84</v>
      </c>
      <c r="I47" s="58"/>
      <c r="J47" s="47"/>
      <c r="K47" s="47"/>
      <c r="L47" s="47"/>
      <c r="M47" s="1911"/>
      <c r="N47" s="26"/>
    </row>
    <row r="48" spans="4:14">
      <c r="D48" s="44"/>
      <c r="E48" s="1886"/>
      <c r="F48" s="1886"/>
      <c r="G48" s="122"/>
      <c r="H48" s="1843" t="s">
        <v>85</v>
      </c>
      <c r="I48" s="79"/>
      <c r="J48" s="52"/>
      <c r="K48" s="52"/>
      <c r="L48" s="52"/>
      <c r="M48" s="1912"/>
      <c r="N48" s="26"/>
    </row>
    <row r="49" spans="4:14" ht="13.5" customHeight="1">
      <c r="D49" s="44"/>
      <c r="E49" s="1889" t="s">
        <v>86</v>
      </c>
      <c r="F49" s="1889"/>
      <c r="G49" s="80"/>
      <c r="H49" s="1805" t="s">
        <v>75</v>
      </c>
      <c r="I49" s="58"/>
      <c r="J49" s="54">
        <v>6</v>
      </c>
      <c r="K49" s="47"/>
      <c r="L49" s="47" t="s">
        <v>87</v>
      </c>
      <c r="M49" s="1911"/>
      <c r="N49" s="26"/>
    </row>
    <row r="50" spans="4:14" ht="83.25" customHeight="1">
      <c r="D50" s="44"/>
      <c r="G50" s="44"/>
      <c r="H50" s="49" t="s">
        <v>88</v>
      </c>
      <c r="I50" s="58"/>
      <c r="J50" s="47"/>
      <c r="K50" s="47"/>
      <c r="L50" s="47"/>
      <c r="M50" s="1911"/>
      <c r="N50" s="26"/>
    </row>
    <row r="51" spans="4:14" ht="12.75" customHeight="1">
      <c r="D51" s="44"/>
      <c r="E51" s="1886"/>
      <c r="F51" s="1886"/>
      <c r="G51" s="122"/>
      <c r="H51" s="1805" t="s">
        <v>78</v>
      </c>
      <c r="I51" s="58"/>
      <c r="J51" s="47"/>
      <c r="K51" s="47"/>
      <c r="L51" s="47"/>
      <c r="M51" s="1911"/>
      <c r="N51" s="26"/>
    </row>
    <row r="52" spans="4:14" ht="45">
      <c r="D52" s="44"/>
      <c r="E52" s="1886"/>
      <c r="F52" s="1886"/>
      <c r="G52" s="44"/>
      <c r="H52" s="49" t="s">
        <v>89</v>
      </c>
      <c r="I52" s="58"/>
      <c r="J52" s="47"/>
      <c r="K52" s="47"/>
      <c r="L52" s="47"/>
      <c r="M52" s="1911"/>
      <c r="N52" s="26"/>
    </row>
    <row r="53" spans="4:14" ht="15.75" customHeight="1">
      <c r="D53" s="44"/>
      <c r="E53" s="1886"/>
      <c r="F53" s="1886"/>
      <c r="G53" s="122"/>
      <c r="H53" s="123" t="s">
        <v>90</v>
      </c>
      <c r="I53" s="58"/>
      <c r="J53" s="47"/>
      <c r="K53" s="47"/>
      <c r="L53" s="47"/>
      <c r="M53" s="1911"/>
      <c r="N53" s="26"/>
    </row>
    <row r="54" spans="4:14" ht="15.75" customHeight="1">
      <c r="D54" s="44"/>
      <c r="E54" s="1886"/>
      <c r="F54" s="1886"/>
      <c r="G54" s="122"/>
      <c r="H54" s="123" t="s">
        <v>91</v>
      </c>
      <c r="I54" s="58"/>
      <c r="J54" s="47"/>
      <c r="K54" s="47"/>
      <c r="L54" s="47"/>
      <c r="M54" s="1911"/>
      <c r="N54" s="26"/>
    </row>
    <row r="55" spans="4:14" ht="15.75" customHeight="1">
      <c r="D55" s="44"/>
      <c r="E55" s="1886"/>
      <c r="F55" s="1886"/>
      <c r="G55" s="122"/>
      <c r="H55" s="123" t="s">
        <v>92</v>
      </c>
      <c r="I55" s="58"/>
      <c r="J55" s="47"/>
      <c r="K55" s="47"/>
      <c r="L55" s="47"/>
      <c r="M55" s="1911"/>
      <c r="N55" s="26"/>
    </row>
    <row r="56" spans="4:14" ht="15.75" customHeight="1">
      <c r="D56" s="44"/>
      <c r="E56" s="1886"/>
      <c r="F56" s="1886"/>
      <c r="G56" s="122"/>
      <c r="H56" s="123" t="s">
        <v>93</v>
      </c>
      <c r="I56" s="58"/>
      <c r="J56" s="47"/>
      <c r="K56" s="47"/>
      <c r="L56" s="47"/>
      <c r="M56" s="1911"/>
      <c r="N56" s="26"/>
    </row>
    <row r="57" spans="4:14">
      <c r="D57" s="44"/>
      <c r="E57" s="1886"/>
      <c r="F57" s="1886"/>
      <c r="G57" s="44"/>
      <c r="H57" s="45" t="s">
        <v>94</v>
      </c>
      <c r="I57" s="58"/>
      <c r="J57" s="47"/>
      <c r="K57" s="47"/>
      <c r="L57" s="47"/>
      <c r="M57" s="1911"/>
      <c r="N57" s="26"/>
    </row>
    <row r="58" spans="4:14" ht="22.5">
      <c r="D58" s="44"/>
      <c r="E58" s="1887"/>
      <c r="F58" s="1887"/>
      <c r="G58" s="122"/>
      <c r="H58" s="33" t="s">
        <v>95</v>
      </c>
      <c r="I58" s="79"/>
      <c r="J58" s="52"/>
      <c r="K58" s="52"/>
      <c r="L58" s="52"/>
      <c r="M58" s="1911"/>
      <c r="N58" s="26"/>
    </row>
    <row r="59" spans="4:14" ht="15" customHeight="1">
      <c r="D59" s="44"/>
      <c r="E59" s="1889" t="s">
        <v>96</v>
      </c>
      <c r="F59" s="1889"/>
      <c r="G59" s="80"/>
      <c r="H59" s="1805" t="s">
        <v>75</v>
      </c>
      <c r="I59" s="58"/>
      <c r="J59" s="47"/>
      <c r="K59" s="47"/>
      <c r="L59" s="47"/>
      <c r="M59" s="1824"/>
      <c r="N59" s="26"/>
    </row>
    <row r="60" spans="4:14" ht="29.25" customHeight="1">
      <c r="D60" s="44"/>
      <c r="H60" s="49" t="s">
        <v>97</v>
      </c>
      <c r="I60" s="58"/>
      <c r="J60" s="47">
        <v>6</v>
      </c>
      <c r="K60" s="47"/>
      <c r="L60" s="47" t="s">
        <v>87</v>
      </c>
      <c r="M60" s="1922"/>
      <c r="N60" s="1825"/>
    </row>
    <row r="61" spans="4:14" ht="16.5" customHeight="1">
      <c r="D61" s="44"/>
      <c r="E61" s="1887"/>
      <c r="F61" s="1887"/>
      <c r="G61" s="125"/>
      <c r="H61" s="1844" t="s">
        <v>98</v>
      </c>
      <c r="I61" s="79"/>
      <c r="J61" s="52"/>
      <c r="K61" s="52"/>
      <c r="L61" s="52"/>
      <c r="M61" s="1923"/>
      <c r="N61" s="26"/>
    </row>
    <row r="62" spans="4:14" ht="13.5" customHeight="1">
      <c r="D62" s="44"/>
      <c r="E62" s="1886" t="s">
        <v>99</v>
      </c>
      <c r="F62" s="1886"/>
      <c r="G62" s="122"/>
      <c r="H62" s="1805" t="s">
        <v>55</v>
      </c>
      <c r="I62" s="58"/>
      <c r="J62" s="54">
        <v>10</v>
      </c>
      <c r="K62" s="47" t="s">
        <v>100</v>
      </c>
      <c r="L62" s="47"/>
      <c r="M62" s="48"/>
      <c r="N62" s="26"/>
    </row>
    <row r="63" spans="4:14" ht="22.5">
      <c r="D63" s="44"/>
      <c r="E63" s="1886"/>
      <c r="F63" s="1886"/>
      <c r="G63" s="44"/>
      <c r="H63" s="49" t="s">
        <v>101</v>
      </c>
      <c r="I63" s="58"/>
      <c r="J63" s="47"/>
      <c r="K63" s="47"/>
      <c r="L63" s="47"/>
      <c r="M63" s="48"/>
      <c r="N63" s="26"/>
    </row>
    <row r="64" spans="4:14" ht="13.5" customHeight="1">
      <c r="D64" s="44"/>
      <c r="E64" s="1886"/>
      <c r="F64" s="1886"/>
      <c r="G64" s="122"/>
      <c r="H64" s="1805" t="s">
        <v>102</v>
      </c>
      <c r="I64" s="58"/>
      <c r="J64" s="47"/>
      <c r="K64" s="47"/>
      <c r="L64" s="47"/>
      <c r="M64" s="48"/>
      <c r="N64" s="26"/>
    </row>
    <row r="65" spans="4:14" ht="33.75">
      <c r="D65" s="44"/>
      <c r="E65" s="1886"/>
      <c r="F65" s="1886"/>
      <c r="G65" s="44"/>
      <c r="H65" s="49" t="s">
        <v>103</v>
      </c>
      <c r="I65" s="58"/>
      <c r="J65" s="47"/>
      <c r="K65" s="47"/>
      <c r="L65" s="47"/>
      <c r="M65" s="48"/>
      <c r="N65" s="26"/>
    </row>
    <row r="66" spans="4:14">
      <c r="D66" s="44"/>
      <c r="E66" s="1886"/>
      <c r="F66" s="1886"/>
      <c r="G66" s="122"/>
      <c r="H66" s="59" t="s">
        <v>82</v>
      </c>
      <c r="I66" s="58"/>
      <c r="J66" s="47"/>
      <c r="K66" s="47"/>
      <c r="L66" s="47"/>
      <c r="M66" s="48"/>
      <c r="N66" s="26"/>
    </row>
    <row r="67" spans="4:14" ht="14.25" customHeight="1">
      <c r="D67" s="44"/>
      <c r="E67" s="1887"/>
      <c r="F67" s="1887"/>
      <c r="G67" s="50"/>
      <c r="H67" s="33" t="s">
        <v>104</v>
      </c>
      <c r="I67" s="79"/>
      <c r="J67" s="52"/>
      <c r="K67" s="52"/>
      <c r="L67" s="52"/>
      <c r="M67" s="53"/>
      <c r="N67" s="26"/>
    </row>
    <row r="68" spans="4:14" ht="13.5" customHeight="1">
      <c r="D68" s="44"/>
      <c r="E68" s="1889" t="s">
        <v>105</v>
      </c>
      <c r="F68" s="1889"/>
      <c r="G68" s="122"/>
      <c r="H68" s="1810" t="s">
        <v>106</v>
      </c>
      <c r="I68" s="81"/>
      <c r="J68" s="82">
        <v>10</v>
      </c>
      <c r="K68" s="83" t="s">
        <v>100</v>
      </c>
      <c r="L68" s="83"/>
      <c r="M68" s="1921"/>
      <c r="N68" s="26"/>
    </row>
    <row r="69" spans="4:14" ht="45">
      <c r="D69" s="44"/>
      <c r="E69" s="1886"/>
      <c r="F69" s="1886"/>
      <c r="G69" s="44"/>
      <c r="H69" s="49" t="s">
        <v>107</v>
      </c>
      <c r="I69" s="58"/>
      <c r="J69" s="47"/>
      <c r="K69" s="47"/>
      <c r="L69" s="47"/>
      <c r="M69" s="1911"/>
      <c r="N69" s="26"/>
    </row>
    <row r="70" spans="4:14">
      <c r="D70" s="44"/>
      <c r="E70" s="1886"/>
      <c r="F70" s="1886"/>
      <c r="G70" s="122"/>
      <c r="H70" s="59" t="s">
        <v>108</v>
      </c>
      <c r="I70" s="58"/>
      <c r="J70" s="47"/>
      <c r="K70" s="47"/>
      <c r="L70" s="47"/>
      <c r="M70" s="1911"/>
      <c r="N70" s="26"/>
    </row>
    <row r="71" spans="4:14" ht="25.35" customHeight="1">
      <c r="D71" s="44"/>
      <c r="E71" s="1887"/>
      <c r="F71" s="1887"/>
      <c r="G71" s="125"/>
      <c r="H71" s="33" t="s">
        <v>2116</v>
      </c>
      <c r="I71" s="79"/>
      <c r="J71" s="52"/>
      <c r="K71" s="52"/>
      <c r="L71" s="52"/>
      <c r="M71" s="1912"/>
      <c r="N71" s="26"/>
    </row>
    <row r="72" spans="4:14" ht="12.75" customHeight="1">
      <c r="D72" s="44"/>
      <c r="E72" s="1886" t="s">
        <v>109</v>
      </c>
      <c r="F72" s="1886"/>
      <c r="G72" s="122"/>
      <c r="H72" s="1805" t="s">
        <v>55</v>
      </c>
      <c r="I72" s="58"/>
      <c r="J72" s="54">
        <v>10</v>
      </c>
      <c r="K72" s="47" t="s">
        <v>100</v>
      </c>
      <c r="L72" s="47"/>
      <c r="M72" s="48"/>
      <c r="N72" s="26"/>
    </row>
    <row r="73" spans="4:14">
      <c r="D73" s="44"/>
      <c r="E73" s="1886"/>
      <c r="F73" s="1886"/>
      <c r="G73" s="44"/>
      <c r="H73" s="49" t="s">
        <v>110</v>
      </c>
      <c r="I73" s="58"/>
      <c r="J73" s="47"/>
      <c r="K73" s="47"/>
      <c r="L73" s="47"/>
      <c r="M73" s="48"/>
      <c r="N73" s="26"/>
    </row>
    <row r="74" spans="4:14" ht="14.25" customHeight="1">
      <c r="D74" s="44"/>
      <c r="E74" s="1886"/>
      <c r="F74" s="1886"/>
      <c r="G74" s="122"/>
      <c r="H74" s="1805" t="s">
        <v>102</v>
      </c>
      <c r="I74" s="58"/>
      <c r="J74" s="47"/>
      <c r="K74" s="47"/>
      <c r="L74" s="47"/>
      <c r="M74" s="48"/>
      <c r="N74" s="26"/>
    </row>
    <row r="75" spans="4:14" ht="22.5">
      <c r="D75" s="44"/>
      <c r="E75" s="1887"/>
      <c r="F75" s="1887"/>
      <c r="G75" s="50"/>
      <c r="H75" s="55" t="s">
        <v>111</v>
      </c>
      <c r="I75" s="79"/>
      <c r="J75" s="52"/>
      <c r="K75" s="52"/>
      <c r="L75" s="52"/>
      <c r="M75" s="53"/>
      <c r="N75" s="26"/>
    </row>
    <row r="76" spans="4:14" ht="15" customHeight="1">
      <c r="D76" s="44"/>
      <c r="E76" s="1889" t="s">
        <v>112</v>
      </c>
      <c r="F76" s="1889"/>
      <c r="G76" s="122"/>
      <c r="H76" s="1810" t="s">
        <v>75</v>
      </c>
      <c r="I76" s="81"/>
      <c r="J76" s="83" t="s">
        <v>113</v>
      </c>
      <c r="K76" s="83" t="s">
        <v>114</v>
      </c>
      <c r="L76" s="83"/>
      <c r="M76" s="1921"/>
      <c r="N76" s="26"/>
    </row>
    <row r="77" spans="4:14" ht="96" customHeight="1">
      <c r="D77" s="44"/>
      <c r="E77" s="1886"/>
      <c r="F77" s="1886"/>
      <c r="G77" s="44"/>
      <c r="H77" s="49" t="s">
        <v>115</v>
      </c>
      <c r="I77" s="58"/>
      <c r="J77" s="47"/>
      <c r="K77" s="47"/>
      <c r="L77" s="47"/>
      <c r="M77" s="1911"/>
      <c r="N77" s="26"/>
    </row>
    <row r="78" spans="4:14" ht="12.75" customHeight="1">
      <c r="D78" s="44"/>
      <c r="E78" s="1886"/>
      <c r="F78" s="1886"/>
      <c r="G78" s="122"/>
      <c r="H78" s="1805" t="s">
        <v>58</v>
      </c>
      <c r="I78" s="58"/>
      <c r="J78" s="47"/>
      <c r="K78" s="47"/>
      <c r="L78" s="47"/>
      <c r="M78" s="1911"/>
      <c r="N78" s="26"/>
    </row>
    <row r="79" spans="4:14" ht="33.75">
      <c r="D79" s="44"/>
      <c r="E79" s="1886"/>
      <c r="F79" s="1886"/>
      <c r="G79" s="44"/>
      <c r="H79" s="49" t="s">
        <v>116</v>
      </c>
      <c r="I79" s="58"/>
      <c r="J79" s="47"/>
      <c r="K79" s="47"/>
      <c r="L79" s="47"/>
      <c r="M79" s="1911"/>
      <c r="N79" s="26"/>
    </row>
    <row r="80" spans="4:14" ht="14.25" customHeight="1">
      <c r="D80" s="44"/>
      <c r="E80" s="1886"/>
      <c r="F80" s="1886"/>
      <c r="G80" s="122"/>
      <c r="H80" s="1805" t="s">
        <v>102</v>
      </c>
      <c r="I80" s="58"/>
      <c r="J80" s="47"/>
      <c r="K80" s="47"/>
      <c r="L80" s="47"/>
      <c r="M80" s="1911"/>
      <c r="N80" s="26"/>
    </row>
    <row r="81" spans="4:14" ht="33.75">
      <c r="D81" s="44"/>
      <c r="E81" s="1886"/>
      <c r="F81" s="1886"/>
      <c r="G81" s="44"/>
      <c r="H81" s="49" t="s">
        <v>103</v>
      </c>
      <c r="I81" s="58"/>
      <c r="J81" s="47"/>
      <c r="K81" s="47"/>
      <c r="L81" s="47"/>
      <c r="M81" s="1911"/>
      <c r="N81" s="26"/>
    </row>
    <row r="82" spans="4:14" ht="15" customHeight="1">
      <c r="D82" s="44"/>
      <c r="E82" s="1886"/>
      <c r="F82" s="1886"/>
      <c r="G82" s="122"/>
      <c r="H82" s="1805" t="s">
        <v>72</v>
      </c>
      <c r="I82" s="58"/>
      <c r="J82" s="47"/>
      <c r="K82" s="47"/>
      <c r="L82" s="47"/>
      <c r="M82" s="1911"/>
      <c r="N82" s="26"/>
    </row>
    <row r="83" spans="4:14" ht="41.25" customHeight="1">
      <c r="D83" s="44"/>
      <c r="E83" s="1887"/>
      <c r="F83" s="1887"/>
      <c r="G83" s="50"/>
      <c r="H83" s="55" t="s">
        <v>117</v>
      </c>
      <c r="I83" s="79"/>
      <c r="J83" s="52"/>
      <c r="K83" s="52"/>
      <c r="L83" s="52"/>
      <c r="M83" s="1912"/>
      <c r="N83" s="26"/>
    </row>
    <row r="84" spans="4:14" ht="15" customHeight="1">
      <c r="D84" s="44"/>
      <c r="E84" s="1886" t="s">
        <v>118</v>
      </c>
      <c r="F84" s="1886"/>
      <c r="G84" s="122"/>
      <c r="H84" s="1805" t="s">
        <v>102</v>
      </c>
      <c r="I84" s="58"/>
      <c r="J84" s="54">
        <v>10</v>
      </c>
      <c r="K84" s="47" t="s">
        <v>100</v>
      </c>
      <c r="L84" s="47"/>
      <c r="M84" s="48"/>
      <c r="N84" s="26"/>
    </row>
    <row r="85" spans="4:14" ht="33.75">
      <c r="D85" s="44"/>
      <c r="E85" s="1886"/>
      <c r="F85" s="1886"/>
      <c r="G85" s="44"/>
      <c r="H85" s="49" t="s">
        <v>103</v>
      </c>
      <c r="I85" s="58"/>
      <c r="J85" s="47"/>
      <c r="K85" s="47"/>
      <c r="L85" s="47"/>
      <c r="M85" s="48"/>
      <c r="N85" s="26"/>
    </row>
    <row r="86" spans="4:14" ht="13.5" customHeight="1">
      <c r="D86" s="44"/>
      <c r="E86" s="1886"/>
      <c r="F86" s="1886"/>
      <c r="G86" s="122"/>
      <c r="H86" s="1805" t="s">
        <v>55</v>
      </c>
      <c r="I86" s="58"/>
      <c r="J86" s="47"/>
      <c r="K86" s="47"/>
      <c r="L86" s="47"/>
      <c r="M86" s="48"/>
      <c r="N86" s="26"/>
    </row>
    <row r="87" spans="4:14" ht="93.75" customHeight="1">
      <c r="D87" s="44"/>
      <c r="E87" s="1886"/>
      <c r="F87" s="1886"/>
      <c r="G87" s="44"/>
      <c r="H87" s="49" t="s">
        <v>119</v>
      </c>
      <c r="I87" s="58"/>
      <c r="J87" s="47"/>
      <c r="K87" s="47"/>
      <c r="L87" s="47"/>
      <c r="M87" s="48"/>
      <c r="N87" s="26"/>
    </row>
    <row r="88" spans="4:14" ht="15" customHeight="1">
      <c r="D88" s="44"/>
      <c r="E88" s="1886"/>
      <c r="F88" s="1886"/>
      <c r="G88" s="122"/>
      <c r="H88" s="1805" t="s">
        <v>58</v>
      </c>
      <c r="I88" s="58"/>
      <c r="J88" s="47"/>
      <c r="K88" s="47"/>
      <c r="L88" s="47"/>
      <c r="M88" s="48"/>
      <c r="N88" s="26"/>
    </row>
    <row r="89" spans="4:14" ht="33.75">
      <c r="D89" s="44"/>
      <c r="E89" s="1886"/>
      <c r="F89" s="1886"/>
      <c r="G89" s="44"/>
      <c r="H89" s="49" t="s">
        <v>116</v>
      </c>
      <c r="I89" s="58"/>
      <c r="J89" s="47"/>
      <c r="K89" s="47"/>
      <c r="L89" s="47"/>
      <c r="M89" s="48"/>
      <c r="N89" s="26"/>
    </row>
    <row r="90" spans="4:14" ht="15" customHeight="1">
      <c r="D90" s="44"/>
      <c r="E90" s="1886"/>
      <c r="F90" s="1886"/>
      <c r="G90" s="122"/>
      <c r="H90" s="1805" t="s">
        <v>72</v>
      </c>
      <c r="I90" s="58"/>
      <c r="J90" s="47"/>
      <c r="K90" s="47"/>
      <c r="L90" s="47"/>
      <c r="M90" s="48"/>
      <c r="N90" s="26"/>
    </row>
    <row r="91" spans="4:14" ht="33.75">
      <c r="D91" s="44"/>
      <c r="E91" s="1886"/>
      <c r="F91" s="1886"/>
      <c r="G91" s="44"/>
      <c r="H91" s="49" t="s">
        <v>117</v>
      </c>
      <c r="I91" s="58"/>
      <c r="J91" s="47"/>
      <c r="K91" s="47"/>
      <c r="L91" s="47"/>
      <c r="M91" s="48"/>
      <c r="N91" s="26"/>
    </row>
    <row r="92" spans="4:14">
      <c r="D92" s="44"/>
      <c r="E92" s="1886"/>
      <c r="F92" s="1886"/>
      <c r="G92" s="122"/>
      <c r="H92" s="59" t="s">
        <v>82</v>
      </c>
      <c r="I92" s="58"/>
      <c r="J92" s="47"/>
      <c r="K92" s="47"/>
      <c r="L92" s="47"/>
      <c r="M92" s="48"/>
      <c r="N92" s="26"/>
    </row>
    <row r="93" spans="4:14" ht="22.5" customHeight="1">
      <c r="D93" s="44"/>
      <c r="E93" s="1887"/>
      <c r="F93" s="1887"/>
      <c r="G93" s="50"/>
      <c r="H93" s="33" t="s">
        <v>120</v>
      </c>
      <c r="I93" s="79"/>
      <c r="J93" s="52"/>
      <c r="K93" s="52"/>
      <c r="L93" s="52"/>
      <c r="M93" s="53"/>
      <c r="N93" s="26"/>
    </row>
    <row r="94" spans="4:14" ht="12.75" customHeight="1">
      <c r="D94" s="44"/>
      <c r="E94" s="1886" t="s">
        <v>121</v>
      </c>
      <c r="F94" s="1886"/>
      <c r="G94" s="122"/>
      <c r="H94" s="1805" t="s">
        <v>55</v>
      </c>
      <c r="I94" s="58"/>
      <c r="J94" s="47"/>
      <c r="K94" s="47" t="s">
        <v>122</v>
      </c>
      <c r="L94" s="47"/>
      <c r="M94" s="48"/>
      <c r="N94" s="26"/>
    </row>
    <row r="95" spans="4:14" ht="45">
      <c r="D95" s="44"/>
      <c r="E95" s="1886"/>
      <c r="F95" s="1886"/>
      <c r="G95" s="44"/>
      <c r="H95" s="49" t="s">
        <v>123</v>
      </c>
      <c r="I95" s="58"/>
      <c r="J95" s="47"/>
      <c r="K95" s="47"/>
      <c r="L95" s="47"/>
      <c r="M95" s="48"/>
      <c r="N95" s="26"/>
    </row>
    <row r="96" spans="4:14" ht="13.5" customHeight="1">
      <c r="D96" s="44"/>
      <c r="E96" s="1886"/>
      <c r="F96" s="1886"/>
      <c r="G96" s="122"/>
      <c r="H96" s="1805" t="s">
        <v>102</v>
      </c>
      <c r="I96" s="58"/>
      <c r="J96" s="47"/>
      <c r="K96" s="47"/>
      <c r="L96" s="47"/>
      <c r="M96" s="48"/>
      <c r="N96" s="26"/>
    </row>
    <row r="97" spans="4:14">
      <c r="D97" s="44"/>
      <c r="E97" s="1886"/>
      <c r="F97" s="1886"/>
      <c r="G97" s="44"/>
      <c r="H97" s="49" t="s">
        <v>124</v>
      </c>
      <c r="I97" s="58"/>
      <c r="J97" s="47"/>
      <c r="K97" s="47"/>
      <c r="L97" s="47"/>
      <c r="M97" s="48"/>
      <c r="N97" s="26"/>
    </row>
    <row r="98" spans="4:14" ht="13.5" customHeight="1">
      <c r="D98" s="44"/>
      <c r="E98" s="1886"/>
      <c r="F98" s="1886"/>
      <c r="G98" s="122"/>
      <c r="H98" s="1805" t="s">
        <v>69</v>
      </c>
      <c r="I98" s="58"/>
      <c r="J98" s="47"/>
      <c r="K98" s="47"/>
      <c r="L98" s="47"/>
      <c r="M98" s="48"/>
      <c r="N98" s="26"/>
    </row>
    <row r="99" spans="4:14" ht="22.5">
      <c r="D99" s="44"/>
      <c r="E99" s="1886"/>
      <c r="F99" s="1886"/>
      <c r="G99" s="44"/>
      <c r="H99" s="49" t="s">
        <v>125</v>
      </c>
      <c r="I99" s="58"/>
      <c r="J99" s="47"/>
      <c r="K99" s="47"/>
      <c r="L99" s="47"/>
      <c r="M99" s="48"/>
      <c r="N99" s="26"/>
    </row>
    <row r="100" spans="4:14" ht="12" customHeight="1">
      <c r="D100" s="44"/>
      <c r="E100" s="1886"/>
      <c r="F100" s="1886"/>
      <c r="G100" s="122"/>
      <c r="H100" s="1805" t="s">
        <v>58</v>
      </c>
      <c r="I100" s="58"/>
      <c r="J100" s="47"/>
      <c r="K100" s="47"/>
      <c r="L100" s="47"/>
      <c r="M100" s="48"/>
      <c r="N100" s="26"/>
    </row>
    <row r="101" spans="4:14" ht="36.75" customHeight="1">
      <c r="D101" s="44"/>
      <c r="E101" s="1886"/>
      <c r="F101" s="1886"/>
      <c r="G101" s="44"/>
      <c r="H101" s="49" t="s">
        <v>116</v>
      </c>
      <c r="I101" s="58"/>
      <c r="J101" s="47"/>
      <c r="K101" s="47"/>
      <c r="L101" s="47"/>
      <c r="M101" s="48"/>
      <c r="N101" s="26"/>
    </row>
    <row r="102" spans="4:14" ht="15" customHeight="1">
      <c r="D102" s="44"/>
      <c r="E102" s="1886"/>
      <c r="F102" s="1886"/>
      <c r="G102" s="122"/>
      <c r="H102" s="1805" t="s">
        <v>72</v>
      </c>
      <c r="I102" s="58"/>
      <c r="J102" s="47"/>
      <c r="K102" s="47"/>
      <c r="L102" s="47"/>
      <c r="M102" s="48"/>
      <c r="N102" s="26"/>
    </row>
    <row r="103" spans="4:14" ht="33.75">
      <c r="D103" s="44"/>
      <c r="E103" s="1886"/>
      <c r="F103" s="1886"/>
      <c r="G103" s="44"/>
      <c r="H103" s="49" t="s">
        <v>117</v>
      </c>
      <c r="I103" s="58"/>
      <c r="J103" s="47"/>
      <c r="K103" s="47"/>
      <c r="L103" s="47"/>
      <c r="M103" s="48"/>
      <c r="N103" s="26"/>
    </row>
    <row r="104" spans="4:14">
      <c r="D104" s="44"/>
      <c r="E104" s="1886"/>
      <c r="F104" s="1886"/>
      <c r="G104" s="122"/>
      <c r="H104" s="59" t="s">
        <v>82</v>
      </c>
      <c r="I104" s="58"/>
      <c r="J104" s="47"/>
      <c r="K104" s="47"/>
      <c r="L104" s="47"/>
      <c r="M104" s="48"/>
      <c r="N104" s="26"/>
    </row>
    <row r="105" spans="4:14" ht="22.5">
      <c r="D105" s="44"/>
      <c r="E105" s="1887"/>
      <c r="F105" s="1887"/>
      <c r="G105" s="50"/>
      <c r="H105" s="33" t="s">
        <v>120</v>
      </c>
      <c r="I105" s="79"/>
      <c r="J105" s="52"/>
      <c r="K105" s="52"/>
      <c r="L105" s="52"/>
      <c r="M105" s="53"/>
      <c r="N105" s="26"/>
    </row>
    <row r="106" spans="4:14" ht="13.5" customHeight="1">
      <c r="D106" s="44"/>
      <c r="E106" s="1886" t="s">
        <v>126</v>
      </c>
      <c r="F106" s="1886"/>
      <c r="G106" s="122"/>
      <c r="H106" s="1805" t="s">
        <v>106</v>
      </c>
      <c r="I106" s="58"/>
      <c r="J106" s="54">
        <v>10</v>
      </c>
      <c r="K106" s="47" t="s">
        <v>100</v>
      </c>
      <c r="L106" s="47"/>
      <c r="M106" s="48"/>
      <c r="N106" s="26"/>
    </row>
    <row r="107" spans="4:14" ht="33.75">
      <c r="D107" s="44"/>
      <c r="E107" s="1886"/>
      <c r="F107" s="1886"/>
      <c r="G107" s="44"/>
      <c r="H107" s="49" t="s">
        <v>127</v>
      </c>
      <c r="I107" s="58"/>
      <c r="J107" s="47"/>
      <c r="K107" s="47"/>
      <c r="L107" s="47"/>
      <c r="M107" s="48"/>
      <c r="N107" s="26"/>
    </row>
    <row r="108" spans="4:14" ht="12.75" customHeight="1">
      <c r="D108" s="44"/>
      <c r="E108" s="1886"/>
      <c r="F108" s="1886"/>
      <c r="G108" s="122"/>
      <c r="H108" s="1805" t="s">
        <v>69</v>
      </c>
      <c r="I108" s="58"/>
      <c r="J108" s="47"/>
      <c r="K108" s="47"/>
      <c r="L108" s="47"/>
      <c r="M108" s="48"/>
      <c r="N108" s="26"/>
    </row>
    <row r="109" spans="4:14">
      <c r="D109" s="44"/>
      <c r="E109" s="1886"/>
      <c r="F109" s="1886"/>
      <c r="G109" s="44"/>
      <c r="H109" s="49" t="s">
        <v>128</v>
      </c>
      <c r="I109" s="58"/>
      <c r="J109" s="47"/>
      <c r="K109" s="47"/>
      <c r="L109" s="47"/>
      <c r="M109" s="48"/>
      <c r="N109" s="26"/>
    </row>
    <row r="110" spans="4:14">
      <c r="D110" s="44"/>
      <c r="E110" s="1886"/>
      <c r="F110" s="1886"/>
      <c r="G110" s="122"/>
      <c r="H110" s="59" t="s">
        <v>82</v>
      </c>
      <c r="I110" s="58"/>
      <c r="J110" s="47"/>
      <c r="K110" s="47"/>
      <c r="L110" s="47"/>
      <c r="M110" s="48"/>
      <c r="N110" s="26"/>
    </row>
    <row r="111" spans="4:14" ht="21.6" customHeight="1">
      <c r="D111" s="44"/>
      <c r="E111" s="1886"/>
      <c r="F111" s="1886"/>
      <c r="G111" s="44"/>
      <c r="H111" s="123" t="s">
        <v>129</v>
      </c>
      <c r="I111" s="58"/>
      <c r="J111" s="47"/>
      <c r="K111" s="47"/>
      <c r="L111" s="47"/>
      <c r="M111" s="48"/>
      <c r="N111" s="26"/>
    </row>
    <row r="112" spans="4:14">
      <c r="D112" s="44"/>
      <c r="E112" s="1886"/>
      <c r="F112" s="1886"/>
      <c r="G112" s="44"/>
      <c r="H112" s="49" t="s">
        <v>130</v>
      </c>
      <c r="I112" s="58"/>
      <c r="J112" s="47"/>
      <c r="K112" s="47"/>
      <c r="L112" s="47"/>
      <c r="M112" s="48"/>
      <c r="N112" s="26"/>
    </row>
    <row r="113" spans="4:14" ht="22.5" customHeight="1">
      <c r="D113" s="44"/>
      <c r="E113" s="1887"/>
      <c r="F113" s="1887"/>
      <c r="G113" s="50"/>
      <c r="H113" s="33" t="s">
        <v>131</v>
      </c>
      <c r="I113" s="79"/>
      <c r="J113" s="52"/>
      <c r="K113" s="52"/>
      <c r="L113" s="52"/>
      <c r="M113" s="53"/>
      <c r="N113" s="26"/>
    </row>
    <row r="114" spans="4:14" ht="12.75" customHeight="1">
      <c r="D114" s="44"/>
      <c r="E114" s="1886" t="s">
        <v>132</v>
      </c>
      <c r="F114" s="1886"/>
      <c r="G114" s="122"/>
      <c r="H114" s="1805" t="s">
        <v>75</v>
      </c>
      <c r="I114" s="58"/>
      <c r="J114" s="47" t="s">
        <v>122</v>
      </c>
      <c r="K114" s="47" t="s">
        <v>133</v>
      </c>
      <c r="L114" s="47"/>
      <c r="M114" s="48"/>
      <c r="N114" s="26"/>
    </row>
    <row r="115" spans="4:14" ht="56.25">
      <c r="D115" s="44"/>
      <c r="E115" s="1886"/>
      <c r="F115" s="1886"/>
      <c r="G115" s="44"/>
      <c r="H115" s="49" t="s">
        <v>134</v>
      </c>
      <c r="I115" s="58"/>
      <c r="J115" s="47"/>
      <c r="K115" s="47"/>
      <c r="L115" s="47"/>
      <c r="M115" s="48"/>
      <c r="N115" s="26"/>
    </row>
    <row r="116" spans="4:14" ht="12.75" customHeight="1">
      <c r="D116" s="44"/>
      <c r="E116" s="1886"/>
      <c r="F116" s="1886"/>
      <c r="G116" s="122"/>
      <c r="H116" s="1805" t="s">
        <v>69</v>
      </c>
      <c r="I116" s="58"/>
      <c r="J116" s="47"/>
      <c r="K116" s="47"/>
      <c r="L116" s="47"/>
      <c r="M116" s="48"/>
      <c r="N116" s="26"/>
    </row>
    <row r="117" spans="4:14">
      <c r="D117" s="44"/>
      <c r="E117" s="1886"/>
      <c r="F117" s="1886"/>
      <c r="G117" s="44"/>
      <c r="H117" s="49" t="s">
        <v>135</v>
      </c>
      <c r="I117" s="58"/>
      <c r="J117" s="47"/>
      <c r="K117" s="47"/>
      <c r="L117" s="47"/>
      <c r="M117" s="48"/>
      <c r="N117" s="26"/>
    </row>
    <row r="118" spans="4:14" ht="12.75" customHeight="1">
      <c r="D118" s="44"/>
      <c r="E118" s="1886"/>
      <c r="F118" s="1886"/>
      <c r="G118" s="122"/>
      <c r="H118" s="1805" t="s">
        <v>102</v>
      </c>
      <c r="I118" s="58"/>
      <c r="J118" s="47"/>
      <c r="K118" s="47"/>
      <c r="L118" s="47"/>
      <c r="M118" s="48"/>
      <c r="N118" s="26"/>
    </row>
    <row r="119" spans="4:14">
      <c r="D119" s="44"/>
      <c r="E119" s="1886"/>
      <c r="F119" s="1886"/>
      <c r="G119" s="44"/>
      <c r="H119" s="49" t="s">
        <v>136</v>
      </c>
      <c r="I119" s="58"/>
      <c r="J119" s="47"/>
      <c r="K119" s="47"/>
      <c r="L119" s="47"/>
      <c r="M119" s="48"/>
      <c r="N119" s="26"/>
    </row>
    <row r="120" spans="4:14" ht="12.75" customHeight="1">
      <c r="D120" s="44"/>
      <c r="E120" s="1886"/>
      <c r="F120" s="1886"/>
      <c r="G120" s="122"/>
      <c r="H120" s="1805" t="s">
        <v>58</v>
      </c>
      <c r="I120" s="58"/>
      <c r="J120" s="47"/>
      <c r="K120" s="47"/>
      <c r="L120" s="47"/>
      <c r="M120" s="48"/>
      <c r="N120" s="26"/>
    </row>
    <row r="121" spans="4:14">
      <c r="D121" s="44"/>
      <c r="E121" s="1887"/>
      <c r="F121" s="1887"/>
      <c r="G121" s="50"/>
      <c r="H121" s="55" t="s">
        <v>137</v>
      </c>
      <c r="I121" s="79"/>
      <c r="J121" s="52"/>
      <c r="K121" s="52"/>
      <c r="L121" s="52"/>
      <c r="M121" s="53"/>
      <c r="N121" s="26"/>
    </row>
    <row r="122" spans="4:14" ht="12.75" customHeight="1">
      <c r="D122" s="44"/>
      <c r="E122" s="1886" t="s">
        <v>138</v>
      </c>
      <c r="F122" s="1886"/>
      <c r="G122" s="122"/>
      <c r="H122" s="1805" t="s">
        <v>75</v>
      </c>
      <c r="I122" s="58"/>
      <c r="J122" s="54">
        <v>10</v>
      </c>
      <c r="K122" s="47" t="s">
        <v>100</v>
      </c>
      <c r="L122" s="47"/>
      <c r="M122" s="48"/>
      <c r="N122" s="26"/>
    </row>
    <row r="123" spans="4:14" ht="22.5">
      <c r="D123" s="44"/>
      <c r="E123" s="1886"/>
      <c r="F123" s="1886"/>
      <c r="G123" s="44"/>
      <c r="H123" s="49" t="s">
        <v>139</v>
      </c>
      <c r="I123" s="58"/>
      <c r="J123" s="47"/>
      <c r="K123" s="47"/>
      <c r="L123" s="47"/>
      <c r="M123" s="48"/>
      <c r="N123" s="26"/>
    </row>
    <row r="124" spans="4:14" ht="13.5" customHeight="1">
      <c r="D124" s="44"/>
      <c r="E124" s="1886"/>
      <c r="F124" s="1886"/>
      <c r="G124" s="122"/>
      <c r="H124" s="1805" t="s">
        <v>102</v>
      </c>
      <c r="I124" s="58"/>
      <c r="J124" s="47"/>
      <c r="K124" s="47"/>
      <c r="L124" s="47"/>
      <c r="M124" s="48"/>
      <c r="N124" s="26"/>
    </row>
    <row r="125" spans="4:14" ht="22.5">
      <c r="D125" s="44"/>
      <c r="E125" s="1887"/>
      <c r="F125" s="1887"/>
      <c r="G125" s="50"/>
      <c r="H125" s="55" t="s">
        <v>140</v>
      </c>
      <c r="I125" s="79"/>
      <c r="J125" s="52"/>
      <c r="K125" s="52"/>
      <c r="L125" s="52"/>
      <c r="M125" s="53"/>
      <c r="N125" s="26"/>
    </row>
    <row r="126" spans="4:14" ht="13.5" customHeight="1">
      <c r="D126" s="44"/>
      <c r="E126" s="1886" t="s">
        <v>141</v>
      </c>
      <c r="F126" s="1886"/>
      <c r="G126" s="122"/>
      <c r="H126" s="1805" t="s">
        <v>106</v>
      </c>
      <c r="I126" s="58"/>
      <c r="J126" s="54">
        <v>10</v>
      </c>
      <c r="K126" s="47" t="s">
        <v>100</v>
      </c>
      <c r="L126" s="47"/>
      <c r="M126" s="48"/>
      <c r="N126" s="26"/>
    </row>
    <row r="127" spans="4:14" ht="22.5">
      <c r="D127" s="44"/>
      <c r="E127" s="1886"/>
      <c r="F127" s="1886"/>
      <c r="G127" s="44"/>
      <c r="H127" s="49" t="s">
        <v>142</v>
      </c>
      <c r="I127" s="58"/>
      <c r="J127" s="47"/>
      <c r="K127" s="47"/>
      <c r="L127" s="47"/>
      <c r="M127" s="48"/>
      <c r="N127" s="26"/>
    </row>
    <row r="128" spans="4:14" ht="15.75" customHeight="1">
      <c r="D128" s="1815"/>
      <c r="E128" s="1933"/>
      <c r="F128" s="1933"/>
      <c r="G128" s="1816"/>
      <c r="H128" s="105" t="s">
        <v>82</v>
      </c>
      <c r="I128" s="1817"/>
      <c r="J128" s="1818"/>
      <c r="K128" s="1818"/>
      <c r="L128" s="1818"/>
      <c r="M128" s="1819"/>
      <c r="N128" s="26"/>
    </row>
    <row r="129" spans="4:14">
      <c r="D129" s="44"/>
      <c r="E129" s="1886"/>
      <c r="F129" s="1886"/>
      <c r="G129" s="44"/>
      <c r="H129" s="123" t="s">
        <v>143</v>
      </c>
      <c r="I129" s="58"/>
      <c r="J129" s="47"/>
      <c r="K129" s="47"/>
      <c r="L129" s="47"/>
      <c r="M129" s="48"/>
      <c r="N129" s="26"/>
    </row>
    <row r="130" spans="4:14">
      <c r="D130" s="44"/>
      <c r="E130" s="1887"/>
      <c r="F130" s="1887"/>
      <c r="G130" s="50"/>
      <c r="H130" s="33" t="s">
        <v>144</v>
      </c>
      <c r="I130" s="79"/>
      <c r="J130" s="52"/>
      <c r="K130" s="52"/>
      <c r="L130" s="52"/>
      <c r="M130" s="53"/>
      <c r="N130" s="26"/>
    </row>
    <row r="131" spans="4:14" ht="35.25" customHeight="1">
      <c r="D131" s="44"/>
      <c r="E131" s="1889" t="s">
        <v>145</v>
      </c>
      <c r="F131" s="1889"/>
      <c r="G131" s="122"/>
      <c r="H131" s="1805" t="s">
        <v>102</v>
      </c>
      <c r="I131" s="81"/>
      <c r="J131" s="83" t="s">
        <v>133</v>
      </c>
      <c r="K131" s="83" t="s">
        <v>146</v>
      </c>
      <c r="L131" s="83"/>
      <c r="M131" s="1921"/>
      <c r="N131" s="26"/>
    </row>
    <row r="132" spans="4:14">
      <c r="D132" s="44"/>
      <c r="E132" s="1886"/>
      <c r="F132" s="1886"/>
      <c r="G132" s="50"/>
      <c r="H132" s="55" t="s">
        <v>147</v>
      </c>
      <c r="I132" s="58"/>
      <c r="J132" s="47"/>
      <c r="K132" s="47"/>
      <c r="L132" s="47"/>
      <c r="M132" s="1911"/>
      <c r="N132" s="26"/>
    </row>
    <row r="133" spans="4:14" ht="15" customHeight="1">
      <c r="D133" s="44"/>
      <c r="E133" s="1889" t="s">
        <v>148</v>
      </c>
      <c r="F133" s="1889"/>
      <c r="G133" s="122"/>
      <c r="H133" s="1810" t="s">
        <v>106</v>
      </c>
      <c r="I133" s="81"/>
      <c r="J133" s="83" t="s">
        <v>122</v>
      </c>
      <c r="K133" s="83" t="s">
        <v>133</v>
      </c>
      <c r="L133" s="83"/>
      <c r="M133" s="1922"/>
      <c r="N133" s="26"/>
    </row>
    <row r="134" spans="4:14" ht="32.25" customHeight="1">
      <c r="D134" s="44"/>
      <c r="E134" s="1887"/>
      <c r="F134" s="1887"/>
      <c r="G134" s="50"/>
      <c r="H134" s="55" t="s">
        <v>147</v>
      </c>
      <c r="I134" s="79"/>
      <c r="J134" s="52"/>
      <c r="K134" s="52"/>
      <c r="L134" s="52"/>
      <c r="M134" s="1923"/>
      <c r="N134" s="26"/>
    </row>
    <row r="135" spans="4:14">
      <c r="D135" s="44"/>
      <c r="E135" s="1886" t="s">
        <v>149</v>
      </c>
      <c r="F135" s="1886"/>
      <c r="G135" s="122"/>
      <c r="H135" s="1805" t="s">
        <v>75</v>
      </c>
      <c r="I135" s="58"/>
      <c r="J135" s="54">
        <v>6</v>
      </c>
      <c r="K135" s="47"/>
      <c r="L135" s="47"/>
      <c r="M135" s="48"/>
      <c r="N135" s="26"/>
    </row>
    <row r="136" spans="4:14">
      <c r="D136" s="44"/>
      <c r="E136" s="1886"/>
      <c r="F136" s="1886"/>
      <c r="G136" s="44"/>
      <c r="H136" s="49" t="s">
        <v>150</v>
      </c>
      <c r="I136" s="58"/>
      <c r="J136" s="47"/>
      <c r="K136" s="47"/>
      <c r="L136" s="47"/>
      <c r="M136" s="48"/>
      <c r="N136" s="26"/>
    </row>
    <row r="137" spans="4:14">
      <c r="D137" s="44"/>
      <c r="E137" s="1886"/>
      <c r="F137" s="1886"/>
      <c r="G137" s="122"/>
      <c r="H137" s="45" t="s">
        <v>151</v>
      </c>
      <c r="I137" s="58"/>
      <c r="J137" s="47"/>
      <c r="K137" s="47"/>
      <c r="L137" s="47"/>
      <c r="M137" s="48"/>
      <c r="N137" s="26"/>
    </row>
    <row r="138" spans="4:14" ht="14.25" customHeight="1">
      <c r="D138" s="44"/>
      <c r="E138" s="1886"/>
      <c r="F138" s="1886"/>
      <c r="G138" s="122"/>
      <c r="H138" s="1805" t="s">
        <v>102</v>
      </c>
      <c r="I138" s="58"/>
      <c r="J138" s="47"/>
      <c r="K138" s="47"/>
      <c r="L138" s="47"/>
      <c r="M138" s="48"/>
      <c r="N138" s="26"/>
    </row>
    <row r="139" spans="4:14">
      <c r="D139" s="44"/>
      <c r="E139" s="1887"/>
      <c r="F139" s="1887"/>
      <c r="G139" s="50"/>
      <c r="H139" s="55" t="s">
        <v>147</v>
      </c>
      <c r="I139" s="79"/>
      <c r="J139" s="52"/>
      <c r="K139" s="52"/>
      <c r="L139" s="52"/>
      <c r="M139" s="53"/>
      <c r="N139" s="26"/>
    </row>
    <row r="140" spans="4:14" ht="14.25" customHeight="1">
      <c r="D140" s="44"/>
      <c r="E140" s="1886" t="s">
        <v>152</v>
      </c>
      <c r="F140" s="1886"/>
      <c r="G140" s="122"/>
      <c r="H140" s="1805" t="s">
        <v>75</v>
      </c>
      <c r="I140" s="58"/>
      <c r="J140" s="47"/>
      <c r="K140" s="47" t="s">
        <v>153</v>
      </c>
      <c r="L140" s="47"/>
      <c r="M140" s="48"/>
      <c r="N140" s="26"/>
    </row>
    <row r="141" spans="4:14" ht="45">
      <c r="D141" s="44"/>
      <c r="E141" s="1886"/>
      <c r="F141" s="1886"/>
      <c r="G141" s="44"/>
      <c r="H141" s="49" t="s">
        <v>2091</v>
      </c>
      <c r="I141" s="58"/>
      <c r="J141" s="47"/>
      <c r="K141" s="47"/>
      <c r="L141" s="47"/>
      <c r="M141" s="48"/>
      <c r="N141" s="26"/>
    </row>
    <row r="142" spans="4:14" ht="14.25" customHeight="1">
      <c r="D142" s="44"/>
      <c r="E142" s="1886"/>
      <c r="F142" s="1886"/>
      <c r="G142" s="122"/>
      <c r="H142" s="1805" t="s">
        <v>78</v>
      </c>
      <c r="I142" s="58"/>
      <c r="J142" s="47"/>
      <c r="K142" s="47"/>
      <c r="L142" s="47"/>
      <c r="M142" s="48"/>
      <c r="N142" s="26"/>
    </row>
    <row r="143" spans="4:14" ht="45">
      <c r="D143" s="44"/>
      <c r="E143" s="1886"/>
      <c r="F143" s="1886"/>
      <c r="G143" s="44"/>
      <c r="H143" s="49" t="s">
        <v>154</v>
      </c>
      <c r="I143" s="58"/>
      <c r="J143" s="47"/>
      <c r="K143" s="47"/>
      <c r="L143" s="47"/>
      <c r="M143" s="48"/>
      <c r="N143" s="26"/>
    </row>
    <row r="144" spans="4:14" ht="13.5" customHeight="1">
      <c r="D144" s="44"/>
      <c r="E144" s="1886"/>
      <c r="F144" s="1886"/>
      <c r="G144" s="122"/>
      <c r="H144" s="1805" t="s">
        <v>72</v>
      </c>
      <c r="I144" s="58"/>
      <c r="J144" s="47"/>
      <c r="K144" s="47"/>
      <c r="L144" s="47"/>
      <c r="M144" s="48"/>
      <c r="N144" s="26"/>
    </row>
    <row r="145" spans="4:14" ht="33.75">
      <c r="D145" s="44"/>
      <c r="E145" s="1886"/>
      <c r="F145" s="1886"/>
      <c r="G145" s="44"/>
      <c r="H145" s="49" t="s">
        <v>155</v>
      </c>
      <c r="I145" s="58"/>
      <c r="J145" s="47"/>
      <c r="K145" s="47"/>
      <c r="L145" s="47"/>
      <c r="M145" s="48"/>
      <c r="N145" s="26"/>
    </row>
    <row r="146" spans="4:14">
      <c r="D146" s="44"/>
      <c r="E146" s="1886"/>
      <c r="F146" s="1886"/>
      <c r="G146" s="122"/>
      <c r="H146" s="59" t="s">
        <v>82</v>
      </c>
      <c r="I146" s="58"/>
      <c r="J146" s="47"/>
      <c r="K146" s="47"/>
      <c r="L146" s="47"/>
      <c r="M146" s="48"/>
      <c r="N146" s="26"/>
    </row>
    <row r="147" spans="4:14" ht="21" customHeight="1">
      <c r="D147" s="44"/>
      <c r="E147" s="1887"/>
      <c r="F147" s="1887"/>
      <c r="G147" s="50"/>
      <c r="H147" s="33" t="s">
        <v>120</v>
      </c>
      <c r="I147" s="79"/>
      <c r="J147" s="52"/>
      <c r="K147" s="52"/>
      <c r="L147" s="52"/>
      <c r="M147" s="53"/>
      <c r="N147" s="26"/>
    </row>
    <row r="148" spans="4:14" ht="14.25" customHeight="1">
      <c r="D148" s="44"/>
      <c r="E148" s="1889" t="s">
        <v>156</v>
      </c>
      <c r="F148" s="1889"/>
      <c r="G148" s="122"/>
      <c r="H148" s="1810" t="s">
        <v>75</v>
      </c>
      <c r="I148" s="81"/>
      <c r="J148" s="83" t="s">
        <v>157</v>
      </c>
      <c r="K148" s="83" t="s">
        <v>100</v>
      </c>
      <c r="L148" s="83" t="s">
        <v>158</v>
      </c>
      <c r="M148" s="1921"/>
      <c r="N148" s="26"/>
    </row>
    <row r="149" spans="4:14" ht="93.75" customHeight="1">
      <c r="D149" s="44"/>
      <c r="E149" s="1886"/>
      <c r="F149" s="1886"/>
      <c r="G149" s="44"/>
      <c r="H149" s="49" t="s">
        <v>159</v>
      </c>
      <c r="I149" s="58"/>
      <c r="J149" s="47"/>
      <c r="K149" s="47"/>
      <c r="L149" s="47"/>
      <c r="M149" s="1911"/>
      <c r="N149" s="26"/>
    </row>
    <row r="150" spans="4:14" ht="13.5" customHeight="1">
      <c r="D150" s="44"/>
      <c r="E150" s="1886"/>
      <c r="F150" s="1886"/>
      <c r="G150" s="122"/>
      <c r="H150" s="1805" t="s">
        <v>102</v>
      </c>
      <c r="I150" s="58"/>
      <c r="J150" s="47"/>
      <c r="K150" s="47"/>
      <c r="L150" s="47"/>
      <c r="M150" s="1911"/>
      <c r="N150" s="26"/>
    </row>
    <row r="151" spans="4:14">
      <c r="D151" s="44"/>
      <c r="E151" s="1886"/>
      <c r="F151" s="1886"/>
      <c r="G151" s="44"/>
      <c r="H151" s="49" t="s">
        <v>160</v>
      </c>
      <c r="I151" s="58"/>
      <c r="J151" s="47"/>
      <c r="K151" s="47"/>
      <c r="L151" s="47"/>
      <c r="M151" s="1911"/>
      <c r="N151" s="26"/>
    </row>
    <row r="152" spans="4:14" ht="14.25" customHeight="1">
      <c r="D152" s="44"/>
      <c r="E152" s="1886"/>
      <c r="F152" s="1886"/>
      <c r="G152" s="122"/>
      <c r="H152" s="1805" t="s">
        <v>58</v>
      </c>
      <c r="I152" s="58"/>
      <c r="J152" s="47"/>
      <c r="K152" s="47"/>
      <c r="L152" s="47"/>
      <c r="M152" s="1911"/>
      <c r="N152" s="26"/>
    </row>
    <row r="153" spans="4:14">
      <c r="D153" s="44"/>
      <c r="E153" s="1886"/>
      <c r="F153" s="1886"/>
      <c r="G153" s="44"/>
      <c r="H153" s="49" t="s">
        <v>161</v>
      </c>
      <c r="I153" s="58"/>
      <c r="J153" s="47"/>
      <c r="K153" s="47"/>
      <c r="L153" s="47"/>
      <c r="M153" s="1911"/>
      <c r="N153" s="26"/>
    </row>
    <row r="154" spans="4:14" ht="15" customHeight="1">
      <c r="D154" s="44"/>
      <c r="E154" s="1886"/>
      <c r="F154" s="1886"/>
      <c r="G154" s="122"/>
      <c r="H154" s="59" t="s">
        <v>82</v>
      </c>
      <c r="I154" s="58"/>
      <c r="J154" s="47"/>
      <c r="K154" s="47"/>
      <c r="L154" s="47"/>
      <c r="M154" s="1911"/>
      <c r="N154" s="26"/>
    </row>
    <row r="155" spans="4:14">
      <c r="D155" s="44"/>
      <c r="E155" s="44"/>
      <c r="F155" s="44"/>
      <c r="G155" s="122"/>
      <c r="H155" s="49" t="s">
        <v>1975</v>
      </c>
      <c r="I155" s="58"/>
      <c r="J155" s="47"/>
      <c r="K155" s="47"/>
      <c r="L155" s="47"/>
      <c r="M155" s="1911"/>
      <c r="N155" s="26"/>
    </row>
    <row r="156" spans="4:14" ht="14.25" customHeight="1">
      <c r="D156" s="44"/>
      <c r="E156" s="1886"/>
      <c r="F156" s="1886"/>
      <c r="G156" s="44"/>
      <c r="H156" s="123" t="s">
        <v>129</v>
      </c>
      <c r="I156" s="58"/>
      <c r="J156" s="47"/>
      <c r="K156" s="47"/>
      <c r="L156" s="47"/>
      <c r="M156" s="1911"/>
      <c r="N156" s="26"/>
    </row>
    <row r="157" spans="4:14" ht="21" customHeight="1">
      <c r="D157" s="44"/>
      <c r="E157" s="1887"/>
      <c r="F157" s="1887"/>
      <c r="G157" s="50"/>
      <c r="H157" s="33" t="s">
        <v>120</v>
      </c>
      <c r="I157" s="79"/>
      <c r="J157" s="52"/>
      <c r="K157" s="52"/>
      <c r="L157" s="52"/>
      <c r="M157" s="1912"/>
      <c r="N157" s="26"/>
    </row>
    <row r="158" spans="4:14" ht="14.25" customHeight="1">
      <c r="D158" s="44"/>
      <c r="E158" s="1886" t="s">
        <v>163</v>
      </c>
      <c r="F158" s="1886"/>
      <c r="G158" s="122"/>
      <c r="H158" s="1805" t="s">
        <v>75</v>
      </c>
      <c r="I158" s="58"/>
      <c r="J158" s="47"/>
      <c r="K158" s="47"/>
      <c r="L158" s="47"/>
      <c r="M158" s="48"/>
      <c r="N158" s="26"/>
    </row>
    <row r="159" spans="4:14" ht="96.75" customHeight="1">
      <c r="D159" s="44"/>
      <c r="E159" s="1886"/>
      <c r="F159" s="1886"/>
      <c r="G159" s="44"/>
      <c r="H159" s="49" t="s">
        <v>159</v>
      </c>
      <c r="I159" s="58"/>
      <c r="J159" s="47"/>
      <c r="K159" s="47"/>
      <c r="L159" s="47"/>
      <c r="M159" s="48"/>
      <c r="N159" s="26"/>
    </row>
    <row r="160" spans="4:14" ht="14.25" customHeight="1">
      <c r="D160" s="44"/>
      <c r="E160" s="1886"/>
      <c r="F160" s="1886"/>
      <c r="G160" s="122"/>
      <c r="H160" s="1805" t="s">
        <v>102</v>
      </c>
      <c r="I160" s="58"/>
      <c r="J160" s="47"/>
      <c r="K160" s="47"/>
      <c r="L160" s="47"/>
      <c r="M160" s="48"/>
      <c r="N160" s="26"/>
    </row>
    <row r="161" spans="4:14" ht="33.75">
      <c r="D161" s="44"/>
      <c r="E161" s="1886"/>
      <c r="F161" s="1886"/>
      <c r="G161" s="44"/>
      <c r="H161" s="49" t="s">
        <v>164</v>
      </c>
      <c r="I161" s="58"/>
      <c r="J161" s="47"/>
      <c r="K161" s="47"/>
      <c r="L161" s="47"/>
      <c r="M161" s="48"/>
      <c r="N161" s="26"/>
    </row>
    <row r="162" spans="4:14" ht="13.5" customHeight="1">
      <c r="D162" s="44"/>
      <c r="E162" s="1886"/>
      <c r="F162" s="1886"/>
      <c r="G162" s="122"/>
      <c r="H162" s="1805" t="s">
        <v>58</v>
      </c>
      <c r="I162" s="58"/>
      <c r="J162" s="47"/>
      <c r="K162" s="47"/>
      <c r="L162" s="47"/>
      <c r="M162" s="48"/>
      <c r="N162" s="26"/>
    </row>
    <row r="163" spans="4:14">
      <c r="D163" s="44"/>
      <c r="E163" s="1886"/>
      <c r="F163" s="1886"/>
      <c r="G163" s="44"/>
      <c r="H163" s="49" t="s">
        <v>161</v>
      </c>
      <c r="I163" s="58"/>
      <c r="J163" s="47"/>
      <c r="K163" s="47"/>
      <c r="L163" s="47"/>
      <c r="M163" s="48"/>
      <c r="N163" s="26"/>
    </row>
    <row r="164" spans="4:14" ht="22.5">
      <c r="D164" s="44"/>
      <c r="E164" s="1886"/>
      <c r="F164" s="1886"/>
      <c r="G164" s="122"/>
      <c r="H164" s="49" t="s">
        <v>162</v>
      </c>
      <c r="I164" s="58"/>
      <c r="J164" s="47"/>
      <c r="K164" s="47"/>
      <c r="L164" s="47"/>
      <c r="M164" s="48"/>
      <c r="N164" s="26"/>
    </row>
    <row r="165" spans="4:14" ht="13.5" customHeight="1">
      <c r="D165" s="44"/>
      <c r="E165" s="1886"/>
      <c r="F165" s="1886"/>
      <c r="G165" s="44"/>
      <c r="H165" s="123" t="s">
        <v>129</v>
      </c>
      <c r="I165" s="58"/>
      <c r="J165" s="47"/>
      <c r="K165" s="47"/>
      <c r="L165" s="47"/>
      <c r="M165" s="48"/>
      <c r="N165" s="26"/>
    </row>
    <row r="166" spans="4:14" ht="23.25" customHeight="1">
      <c r="D166" s="44"/>
      <c r="E166" s="1887"/>
      <c r="F166" s="1887"/>
      <c r="G166" s="50"/>
      <c r="H166" s="33" t="s">
        <v>120</v>
      </c>
      <c r="I166" s="79"/>
      <c r="J166" s="52"/>
      <c r="K166" s="52"/>
      <c r="L166" s="52"/>
      <c r="M166" s="53"/>
      <c r="N166" s="26"/>
    </row>
    <row r="167" spans="4:14" ht="13.5" customHeight="1">
      <c r="D167" s="44"/>
      <c r="E167" s="1886" t="s">
        <v>165</v>
      </c>
      <c r="F167" s="1886"/>
      <c r="G167" s="122"/>
      <c r="H167" s="1805" t="s">
        <v>75</v>
      </c>
      <c r="I167" s="58"/>
      <c r="J167" s="47"/>
      <c r="K167" s="47"/>
      <c r="L167" s="47"/>
      <c r="M167" s="48"/>
      <c r="N167" s="26"/>
    </row>
    <row r="168" spans="4:14" ht="49.5" customHeight="1">
      <c r="D168" s="44"/>
      <c r="E168" s="1886"/>
      <c r="F168" s="1886"/>
      <c r="G168" s="44"/>
      <c r="H168" s="49" t="s">
        <v>166</v>
      </c>
      <c r="I168" s="58"/>
      <c r="J168" s="47"/>
      <c r="K168" s="47"/>
      <c r="L168" s="47"/>
      <c r="M168" s="48"/>
      <c r="N168" s="26"/>
    </row>
    <row r="169" spans="4:14" ht="14.25" customHeight="1">
      <c r="D169" s="44"/>
      <c r="E169" s="1886"/>
      <c r="F169" s="1886"/>
      <c r="G169" s="122"/>
      <c r="H169" s="1805" t="s">
        <v>58</v>
      </c>
      <c r="I169" s="58"/>
      <c r="J169" s="47"/>
      <c r="K169" s="47"/>
      <c r="L169" s="47"/>
      <c r="M169" s="48"/>
      <c r="N169" s="26"/>
    </row>
    <row r="170" spans="4:14" ht="45.75" customHeight="1">
      <c r="D170" s="44"/>
      <c r="E170" s="1886"/>
      <c r="F170" s="1886"/>
      <c r="G170" s="44"/>
      <c r="H170" s="49" t="s">
        <v>167</v>
      </c>
      <c r="I170" s="58"/>
      <c r="J170" s="47"/>
      <c r="K170" s="47"/>
      <c r="L170" s="47"/>
      <c r="M170" s="48"/>
      <c r="N170" s="26"/>
    </row>
    <row r="171" spans="4:14" ht="14.25" customHeight="1">
      <c r="D171" s="44"/>
      <c r="E171" s="1886"/>
      <c r="F171" s="1886"/>
      <c r="G171" s="122"/>
      <c r="H171" s="1805" t="s">
        <v>72</v>
      </c>
      <c r="I171" s="58"/>
      <c r="J171" s="47"/>
      <c r="K171" s="47"/>
      <c r="L171" s="47"/>
      <c r="M171" s="48"/>
      <c r="N171" s="26"/>
    </row>
    <row r="172" spans="4:14" ht="53.25" customHeight="1">
      <c r="D172" s="44"/>
      <c r="E172" s="1887"/>
      <c r="F172" s="1887"/>
      <c r="G172" s="50"/>
      <c r="H172" s="55" t="s">
        <v>168</v>
      </c>
      <c r="I172" s="79"/>
      <c r="J172" s="52"/>
      <c r="K172" s="52"/>
      <c r="L172" s="52"/>
      <c r="M172" s="53"/>
      <c r="N172" s="26"/>
    </row>
    <row r="173" spans="4:14" ht="14.25" customHeight="1">
      <c r="D173" s="44"/>
      <c r="E173" s="1886" t="s">
        <v>169</v>
      </c>
      <c r="F173" s="1886"/>
      <c r="G173" s="122"/>
      <c r="H173" s="1805" t="s">
        <v>75</v>
      </c>
      <c r="I173" s="58"/>
      <c r="J173" s="47" t="s">
        <v>170</v>
      </c>
      <c r="K173" s="47" t="s">
        <v>100</v>
      </c>
      <c r="L173" s="47" t="s">
        <v>171</v>
      </c>
      <c r="M173" s="48"/>
      <c r="N173" s="26"/>
    </row>
    <row r="174" spans="4:14" ht="22.5">
      <c r="D174" s="44"/>
      <c r="E174" s="1886"/>
      <c r="F174" s="1886"/>
      <c r="G174" s="44"/>
      <c r="H174" s="49" t="s">
        <v>1997</v>
      </c>
      <c r="I174" s="58"/>
      <c r="J174" s="47"/>
      <c r="K174" s="47"/>
      <c r="L174" s="47"/>
      <c r="M174" s="48"/>
      <c r="N174" s="26"/>
    </row>
    <row r="175" spans="4:14" ht="15" customHeight="1">
      <c r="D175" s="44"/>
      <c r="E175" s="1886"/>
      <c r="F175" s="1886"/>
      <c r="G175" s="122"/>
      <c r="H175" s="1805" t="s">
        <v>58</v>
      </c>
      <c r="I175" s="58"/>
      <c r="J175" s="47"/>
      <c r="K175" s="47"/>
      <c r="L175" s="47"/>
      <c r="M175" s="48"/>
      <c r="N175" s="26"/>
    </row>
    <row r="176" spans="4:14" ht="33.75" customHeight="1">
      <c r="D176" s="44"/>
      <c r="E176" s="1886"/>
      <c r="F176" s="1886"/>
      <c r="G176" s="44"/>
      <c r="H176" s="49" t="s">
        <v>172</v>
      </c>
      <c r="I176" s="58"/>
      <c r="J176" s="47"/>
      <c r="K176" s="47"/>
      <c r="L176" s="47"/>
      <c r="M176" s="48"/>
      <c r="N176" s="26"/>
    </row>
    <row r="177" spans="4:14">
      <c r="D177" s="44"/>
      <c r="E177" s="1886"/>
      <c r="F177" s="1886"/>
      <c r="G177" s="122"/>
      <c r="H177" s="59" t="s">
        <v>82</v>
      </c>
      <c r="I177" s="58"/>
      <c r="J177" s="47"/>
      <c r="K177" s="47"/>
      <c r="L177" s="47"/>
      <c r="M177" s="48"/>
      <c r="N177" s="26"/>
    </row>
    <row r="178" spans="4:14" ht="22.5">
      <c r="D178" s="44"/>
      <c r="E178" s="1886"/>
      <c r="F178" s="1886"/>
      <c r="G178" s="44"/>
      <c r="H178" s="123" t="s">
        <v>120</v>
      </c>
      <c r="I178" s="58"/>
      <c r="J178" s="47"/>
      <c r="K178" s="47"/>
      <c r="L178" s="47"/>
      <c r="M178" s="48"/>
      <c r="N178" s="26"/>
    </row>
    <row r="179" spans="4:14">
      <c r="D179" s="44"/>
      <c r="E179" s="1886"/>
      <c r="F179" s="1886"/>
      <c r="G179" s="44"/>
      <c r="H179" s="49" t="s">
        <v>173</v>
      </c>
      <c r="I179" s="58"/>
      <c r="J179" s="47"/>
      <c r="K179" s="47"/>
      <c r="L179" s="47"/>
      <c r="M179" s="48"/>
      <c r="N179" s="26"/>
    </row>
    <row r="180" spans="4:14" ht="21" customHeight="1">
      <c r="D180" s="44"/>
      <c r="E180" s="1886"/>
      <c r="F180" s="1886"/>
      <c r="G180" s="44"/>
      <c r="H180" s="123" t="s">
        <v>174</v>
      </c>
      <c r="I180" s="58"/>
      <c r="J180" s="47"/>
      <c r="K180" s="47"/>
      <c r="L180" s="47"/>
      <c r="M180" s="48"/>
      <c r="N180" s="26"/>
    </row>
    <row r="181" spans="4:14">
      <c r="D181" s="44"/>
      <c r="E181" s="1886"/>
      <c r="F181" s="1886"/>
      <c r="G181" s="44"/>
      <c r="H181" s="49" t="s">
        <v>175</v>
      </c>
      <c r="I181" s="58"/>
      <c r="J181" s="47"/>
      <c r="K181" s="47"/>
      <c r="L181" s="47"/>
      <c r="M181" s="48"/>
      <c r="N181" s="26"/>
    </row>
    <row r="182" spans="4:14" ht="14.25" customHeight="1">
      <c r="D182" s="44"/>
      <c r="E182" s="1886"/>
      <c r="F182" s="1886"/>
      <c r="G182" s="44"/>
      <c r="H182" s="123" t="s">
        <v>129</v>
      </c>
      <c r="I182" s="58"/>
      <c r="J182" s="47"/>
      <c r="K182" s="47"/>
      <c r="L182" s="47"/>
      <c r="M182" s="48"/>
      <c r="N182" s="26"/>
    </row>
    <row r="183" spans="4:14">
      <c r="D183" s="44"/>
      <c r="E183" s="1886"/>
      <c r="F183" s="1886"/>
      <c r="G183" s="44"/>
      <c r="H183" s="59" t="s">
        <v>176</v>
      </c>
      <c r="I183" s="58"/>
      <c r="J183" s="47"/>
      <c r="K183" s="47"/>
      <c r="L183" s="47"/>
      <c r="M183" s="48"/>
      <c r="N183" s="26"/>
    </row>
    <row r="184" spans="4:14">
      <c r="D184" s="44"/>
      <c r="E184" s="1886"/>
      <c r="F184" s="1886"/>
      <c r="G184" s="44"/>
      <c r="H184" s="123" t="s">
        <v>177</v>
      </c>
      <c r="I184" s="58"/>
      <c r="J184" s="47"/>
      <c r="K184" s="47"/>
      <c r="L184" s="47"/>
      <c r="M184" s="48"/>
      <c r="N184" s="26"/>
    </row>
    <row r="185" spans="4:14" ht="15.75" customHeight="1">
      <c r="D185" s="44"/>
      <c r="E185" s="1887"/>
      <c r="F185" s="1887"/>
      <c r="G185" s="125"/>
      <c r="H185" s="1826" t="s">
        <v>178</v>
      </c>
      <c r="I185" s="79"/>
      <c r="J185" s="52"/>
      <c r="K185" s="52"/>
      <c r="L185" s="52"/>
      <c r="M185" s="53"/>
      <c r="N185" s="26"/>
    </row>
    <row r="186" spans="4:14" ht="13.5" customHeight="1">
      <c r="D186" s="44"/>
      <c r="E186" s="1889" t="s">
        <v>179</v>
      </c>
      <c r="F186" s="1889"/>
      <c r="G186" s="126"/>
      <c r="H186" s="1810" t="s">
        <v>75</v>
      </c>
      <c r="I186" s="81"/>
      <c r="J186" s="83" t="s">
        <v>157</v>
      </c>
      <c r="K186" s="83" t="s">
        <v>100</v>
      </c>
      <c r="L186" s="83" t="s">
        <v>171</v>
      </c>
      <c r="M186" s="1921"/>
      <c r="N186" s="26"/>
    </row>
    <row r="187" spans="4:14" ht="33.75">
      <c r="D187" s="44"/>
      <c r="E187" s="1886"/>
      <c r="F187" s="1886"/>
      <c r="G187" s="44"/>
      <c r="H187" s="49" t="s">
        <v>180</v>
      </c>
      <c r="I187" s="58"/>
      <c r="J187" s="47"/>
      <c r="K187" s="47"/>
      <c r="L187" s="47"/>
      <c r="M187" s="1911"/>
      <c r="N187" s="26"/>
    </row>
    <row r="188" spans="4:14" ht="13.5" customHeight="1">
      <c r="D188" s="44"/>
      <c r="E188" s="1886"/>
      <c r="F188" s="1886"/>
      <c r="G188" s="122"/>
      <c r="H188" s="1805" t="s">
        <v>58</v>
      </c>
      <c r="I188" s="58"/>
      <c r="J188" s="47"/>
      <c r="K188" s="47"/>
      <c r="L188" s="47"/>
      <c r="M188" s="1911"/>
      <c r="N188" s="26"/>
    </row>
    <row r="189" spans="4:14" ht="66.75" customHeight="1">
      <c r="D189" s="44"/>
      <c r="E189" s="1886"/>
      <c r="F189" s="1886"/>
      <c r="G189" s="44"/>
      <c r="H189" s="49" t="s">
        <v>2092</v>
      </c>
      <c r="I189" s="58"/>
      <c r="J189" s="47"/>
      <c r="K189" s="47"/>
      <c r="L189" s="47"/>
      <c r="M189" s="1911"/>
      <c r="N189" s="26"/>
    </row>
    <row r="190" spans="4:14" ht="14.25" customHeight="1">
      <c r="D190" s="44"/>
      <c r="E190" s="1886"/>
      <c r="F190" s="1886"/>
      <c r="G190" s="122"/>
      <c r="H190" s="1805" t="s">
        <v>72</v>
      </c>
      <c r="I190" s="58"/>
      <c r="J190" s="47"/>
      <c r="K190" s="47"/>
      <c r="L190" s="47"/>
      <c r="M190" s="1911"/>
      <c r="N190" s="26"/>
    </row>
    <row r="191" spans="4:14" ht="22.5">
      <c r="D191" s="44"/>
      <c r="E191" s="1886"/>
      <c r="F191" s="1886"/>
      <c r="G191" s="44"/>
      <c r="H191" s="49" t="s">
        <v>181</v>
      </c>
      <c r="I191" s="58"/>
      <c r="J191" s="47"/>
      <c r="K191" s="47"/>
      <c r="L191" s="47"/>
      <c r="M191" s="1911"/>
      <c r="N191" s="26"/>
    </row>
    <row r="192" spans="4:14">
      <c r="D192" s="44"/>
      <c r="E192" s="1886"/>
      <c r="F192" s="1886"/>
      <c r="G192" s="122"/>
      <c r="H192" s="59" t="s">
        <v>82</v>
      </c>
      <c r="I192" s="58"/>
      <c r="J192" s="47"/>
      <c r="K192" s="47"/>
      <c r="L192" s="47"/>
      <c r="M192" s="1911"/>
      <c r="N192" s="26"/>
    </row>
    <row r="193" spans="4:14" ht="14.25" customHeight="1">
      <c r="D193" s="44"/>
      <c r="E193" s="1886"/>
      <c r="F193" s="1886"/>
      <c r="G193" s="44"/>
      <c r="H193" s="123" t="s">
        <v>182</v>
      </c>
      <c r="I193" s="58"/>
      <c r="J193" s="47"/>
      <c r="K193" s="47"/>
      <c r="L193" s="47"/>
      <c r="M193" s="1911"/>
      <c r="N193" s="26"/>
    </row>
    <row r="194" spans="4:14" ht="22.5">
      <c r="D194" s="44"/>
      <c r="E194" s="1886"/>
      <c r="F194" s="1886"/>
      <c r="G194" s="44"/>
      <c r="H194" s="123" t="s">
        <v>120</v>
      </c>
      <c r="I194" s="58"/>
      <c r="J194" s="47"/>
      <c r="K194" s="47"/>
      <c r="L194" s="47"/>
      <c r="M194" s="1911"/>
      <c r="N194" s="26"/>
    </row>
    <row r="195" spans="4:14">
      <c r="D195" s="44"/>
      <c r="E195" s="1886"/>
      <c r="F195" s="1886"/>
      <c r="G195" s="44"/>
      <c r="H195" s="123" t="s">
        <v>183</v>
      </c>
      <c r="I195" s="58"/>
      <c r="J195" s="47"/>
      <c r="K195" s="47"/>
      <c r="L195" s="47"/>
      <c r="M195" s="1911"/>
      <c r="N195" s="26"/>
    </row>
    <row r="196" spans="4:14">
      <c r="D196" s="44"/>
      <c r="E196" s="1886"/>
      <c r="F196" s="1886"/>
      <c r="G196" s="44"/>
      <c r="H196" s="59" t="s">
        <v>184</v>
      </c>
      <c r="I196" s="58"/>
      <c r="J196" s="47"/>
      <c r="K196" s="47"/>
      <c r="L196" s="47"/>
      <c r="M196" s="1911"/>
      <c r="N196" s="26"/>
    </row>
    <row r="197" spans="4:14" ht="22.5">
      <c r="D197" s="44"/>
      <c r="E197" s="1886"/>
      <c r="F197" s="1886"/>
      <c r="G197" s="44"/>
      <c r="H197" s="123" t="s">
        <v>185</v>
      </c>
      <c r="I197" s="58"/>
      <c r="J197" s="47"/>
      <c r="K197" s="47"/>
      <c r="L197" s="47"/>
      <c r="M197" s="1911"/>
      <c r="N197" s="26"/>
    </row>
    <row r="198" spans="4:14">
      <c r="D198" s="44"/>
      <c r="E198" s="1886"/>
      <c r="F198" s="1886"/>
      <c r="G198" s="44"/>
      <c r="H198" s="59" t="s">
        <v>186</v>
      </c>
      <c r="I198" s="58"/>
      <c r="J198" s="47"/>
      <c r="K198" s="47"/>
      <c r="L198" s="47"/>
      <c r="M198" s="1911"/>
      <c r="N198" s="26"/>
    </row>
    <row r="199" spans="4:14">
      <c r="D199" s="44"/>
      <c r="E199" s="1886"/>
      <c r="F199" s="1886"/>
      <c r="G199" s="44"/>
      <c r="H199" s="123" t="s">
        <v>187</v>
      </c>
      <c r="I199" s="58"/>
      <c r="J199" s="47"/>
      <c r="K199" s="47"/>
      <c r="L199" s="47"/>
      <c r="M199" s="1911"/>
      <c r="N199" s="26"/>
    </row>
    <row r="200" spans="4:14" ht="16.5" customHeight="1">
      <c r="D200" s="44"/>
      <c r="E200" s="1887"/>
      <c r="F200" s="1887"/>
      <c r="G200" s="125"/>
      <c r="H200" s="1826" t="s">
        <v>188</v>
      </c>
      <c r="I200" s="79"/>
      <c r="J200" s="52"/>
      <c r="K200" s="52"/>
      <c r="L200" s="52"/>
      <c r="M200" s="1912"/>
      <c r="N200" s="26"/>
    </row>
    <row r="201" spans="4:14" ht="17.25" customHeight="1">
      <c r="D201" s="44"/>
      <c r="E201" s="1887" t="s">
        <v>189</v>
      </c>
      <c r="F201" s="1887"/>
      <c r="G201" s="125"/>
      <c r="H201" s="85" t="s">
        <v>190</v>
      </c>
      <c r="I201" s="79"/>
      <c r="J201" s="52"/>
      <c r="K201" s="52"/>
      <c r="L201" s="52"/>
      <c r="M201" s="53"/>
      <c r="N201" s="26"/>
    </row>
    <row r="202" spans="4:14" ht="14.25" customHeight="1">
      <c r="D202" s="44"/>
      <c r="E202" s="1889" t="s">
        <v>191</v>
      </c>
      <c r="F202" s="1889"/>
      <c r="G202" s="122"/>
      <c r="H202" s="1810" t="s">
        <v>75</v>
      </c>
      <c r="I202" s="81"/>
      <c r="J202" s="83"/>
      <c r="K202" s="83" t="s">
        <v>192</v>
      </c>
      <c r="L202" s="83"/>
      <c r="M202" s="1921"/>
      <c r="N202" s="26"/>
    </row>
    <row r="203" spans="4:14">
      <c r="D203" s="44"/>
      <c r="E203" s="1886"/>
      <c r="F203" s="1886"/>
      <c r="G203" s="44"/>
      <c r="H203" s="49" t="s">
        <v>193</v>
      </c>
      <c r="I203" s="58"/>
      <c r="J203" s="47"/>
      <c r="K203" s="47"/>
      <c r="L203" s="47"/>
      <c r="M203" s="1911"/>
      <c r="N203" s="26"/>
    </row>
    <row r="204" spans="4:14" ht="14.25" customHeight="1">
      <c r="D204" s="44"/>
      <c r="E204" s="1886"/>
      <c r="F204" s="1886"/>
      <c r="G204" s="122"/>
      <c r="H204" s="1805" t="s">
        <v>102</v>
      </c>
      <c r="I204" s="58"/>
      <c r="J204" s="47"/>
      <c r="K204" s="47"/>
      <c r="L204" s="47"/>
      <c r="M204" s="1911"/>
      <c r="N204" s="26"/>
    </row>
    <row r="205" spans="4:14" ht="22.5">
      <c r="D205" s="44"/>
      <c r="E205" s="1886"/>
      <c r="F205" s="1886"/>
      <c r="G205" s="44"/>
      <c r="H205" s="49" t="s">
        <v>194</v>
      </c>
      <c r="I205" s="58"/>
      <c r="J205" s="47"/>
      <c r="K205" s="47"/>
      <c r="L205" s="47"/>
      <c r="M205" s="1911"/>
      <c r="N205" s="26"/>
    </row>
    <row r="206" spans="4:14" ht="12" customHeight="1">
      <c r="D206" s="44"/>
      <c r="E206" s="1886"/>
      <c r="F206" s="1886"/>
      <c r="G206" s="122"/>
      <c r="H206" s="1805" t="s">
        <v>195</v>
      </c>
      <c r="I206" s="58"/>
      <c r="J206" s="47"/>
      <c r="K206" s="47"/>
      <c r="L206" s="47"/>
      <c r="M206" s="1911"/>
      <c r="N206" s="26"/>
    </row>
    <row r="207" spans="4:14">
      <c r="D207" s="44"/>
      <c r="E207" s="1886"/>
      <c r="F207" s="1886"/>
      <c r="G207" s="44"/>
      <c r="H207" s="49" t="s">
        <v>196</v>
      </c>
      <c r="I207" s="58"/>
      <c r="J207" s="47"/>
      <c r="K207" s="47"/>
      <c r="L207" s="47"/>
      <c r="M207" s="1911"/>
      <c r="N207" s="26"/>
    </row>
    <row r="208" spans="4:14">
      <c r="D208" s="44"/>
      <c r="E208" s="1886"/>
      <c r="F208" s="1886"/>
      <c r="G208" s="122"/>
      <c r="H208" s="59" t="s">
        <v>82</v>
      </c>
      <c r="I208" s="58"/>
      <c r="J208" s="47"/>
      <c r="K208" s="47"/>
      <c r="L208" s="47"/>
      <c r="M208" s="1911"/>
      <c r="N208" s="26"/>
    </row>
    <row r="209" spans="4:14" ht="22.5">
      <c r="D209" s="44"/>
      <c r="E209" s="1886"/>
      <c r="F209" s="1886"/>
      <c r="G209" s="44"/>
      <c r="H209" s="123" t="s">
        <v>131</v>
      </c>
      <c r="I209" s="58"/>
      <c r="J209" s="47"/>
      <c r="K209" s="47"/>
      <c r="L209" s="47"/>
      <c r="M209" s="1911"/>
      <c r="N209" s="26"/>
    </row>
    <row r="210" spans="4:14" ht="16.5" customHeight="1">
      <c r="D210" s="44"/>
      <c r="E210" s="1887"/>
      <c r="F210" s="1887"/>
      <c r="G210" s="125"/>
      <c r="H210" s="85" t="s">
        <v>197</v>
      </c>
      <c r="I210" s="79"/>
      <c r="J210" s="52"/>
      <c r="K210" s="52"/>
      <c r="L210" s="52"/>
      <c r="M210" s="1912"/>
      <c r="N210" s="26"/>
    </row>
    <row r="211" spans="4:14" ht="13.5" customHeight="1">
      <c r="D211" s="44"/>
      <c r="E211" s="1889" t="s">
        <v>198</v>
      </c>
      <c r="F211" s="1889"/>
      <c r="G211" s="122"/>
      <c r="H211" s="1840" t="s">
        <v>75</v>
      </c>
      <c r="I211" s="81"/>
      <c r="J211" s="83"/>
      <c r="K211" s="82">
        <v>10</v>
      </c>
      <c r="L211" s="83"/>
      <c r="M211" s="1921"/>
      <c r="N211" s="26"/>
    </row>
    <row r="212" spans="4:14" ht="99.75" customHeight="1">
      <c r="D212" s="44"/>
      <c r="E212" s="1886"/>
      <c r="F212" s="1886"/>
      <c r="G212" s="44"/>
      <c r="H212" s="49" t="s">
        <v>199</v>
      </c>
      <c r="I212" s="58"/>
      <c r="J212" s="47"/>
      <c r="K212" s="47"/>
      <c r="L212" s="47"/>
      <c r="M212" s="1911"/>
      <c r="N212" s="26"/>
    </row>
    <row r="213" spans="4:14" ht="14.25" customHeight="1">
      <c r="D213" s="44"/>
      <c r="E213" s="1886"/>
      <c r="F213" s="1886"/>
      <c r="G213" s="122"/>
      <c r="H213" s="1805" t="s">
        <v>58</v>
      </c>
      <c r="I213" s="58"/>
      <c r="J213" s="47"/>
      <c r="K213" s="47"/>
      <c r="L213" s="47"/>
      <c r="M213" s="1911"/>
      <c r="N213" s="26"/>
    </row>
    <row r="214" spans="4:14">
      <c r="D214" s="44"/>
      <c r="E214" s="1886"/>
      <c r="F214" s="1886"/>
      <c r="G214" s="44"/>
      <c r="H214" s="49" t="s">
        <v>200</v>
      </c>
      <c r="I214" s="58"/>
      <c r="J214" s="47"/>
      <c r="K214" s="47"/>
      <c r="L214" s="47"/>
      <c r="M214" s="1911"/>
      <c r="N214" s="26"/>
    </row>
    <row r="215" spans="4:14">
      <c r="D215" s="44"/>
      <c r="E215" s="1886"/>
      <c r="F215" s="1886"/>
      <c r="G215" s="122"/>
      <c r="H215" s="127" t="s">
        <v>82</v>
      </c>
      <c r="I215" s="58"/>
      <c r="J215" s="47"/>
      <c r="K215" s="47"/>
      <c r="L215" s="47"/>
      <c r="M215" s="1911"/>
      <c r="N215" s="124"/>
    </row>
    <row r="216" spans="4:14" ht="22.5">
      <c r="D216" s="44"/>
      <c r="E216" s="1886"/>
      <c r="F216" s="1886"/>
      <c r="G216" s="44"/>
      <c r="H216" s="123" t="s">
        <v>174</v>
      </c>
      <c r="I216" s="58"/>
      <c r="J216" s="47"/>
      <c r="K216" s="47"/>
      <c r="L216" s="47"/>
      <c r="M216" s="1911"/>
      <c r="N216" s="26"/>
    </row>
    <row r="217" spans="4:14" ht="15.75" customHeight="1">
      <c r="D217" s="44"/>
      <c r="E217" s="44"/>
      <c r="F217" s="44"/>
      <c r="G217" s="44"/>
      <c r="H217" s="123" t="s">
        <v>201</v>
      </c>
      <c r="I217" s="58"/>
      <c r="J217" s="47"/>
      <c r="K217" s="47"/>
      <c r="L217" s="47"/>
      <c r="M217" s="1911"/>
      <c r="N217" s="26"/>
    </row>
    <row r="218" spans="4:14" ht="16.5" customHeight="1">
      <c r="D218" s="44"/>
      <c r="E218" s="1887"/>
      <c r="F218" s="1887"/>
      <c r="G218" s="125"/>
      <c r="H218" s="85" t="s">
        <v>202</v>
      </c>
      <c r="I218" s="79"/>
      <c r="J218" s="52"/>
      <c r="K218" s="52"/>
      <c r="L218" s="52"/>
      <c r="M218" s="1912"/>
      <c r="N218" s="26"/>
    </row>
    <row r="219" spans="4:14" ht="15.75" customHeight="1">
      <c r="D219" s="44"/>
      <c r="E219" s="1886" t="s">
        <v>203</v>
      </c>
      <c r="F219" s="1886"/>
      <c r="G219" s="122"/>
      <c r="H219" s="1841" t="s">
        <v>75</v>
      </c>
      <c r="I219" s="58"/>
      <c r="J219" s="47" t="s">
        <v>204</v>
      </c>
      <c r="K219" s="54">
        <v>3</v>
      </c>
      <c r="L219" s="47" t="s">
        <v>205</v>
      </c>
      <c r="M219" s="56"/>
      <c r="N219" s="26"/>
    </row>
    <row r="220" spans="4:14" ht="22.5">
      <c r="D220" s="44"/>
      <c r="E220" s="1886"/>
      <c r="F220" s="1886"/>
      <c r="G220" s="44"/>
      <c r="H220" s="49" t="s">
        <v>206</v>
      </c>
      <c r="I220" s="60"/>
      <c r="J220" s="47"/>
      <c r="K220" s="47"/>
      <c r="L220" s="47"/>
      <c r="M220" s="56"/>
      <c r="N220" s="26"/>
    </row>
    <row r="221" spans="4:14" ht="13.5" customHeight="1">
      <c r="D221" s="44"/>
      <c r="E221" s="1886"/>
      <c r="F221" s="1886"/>
      <c r="G221" s="122"/>
      <c r="H221" s="1805" t="s">
        <v>58</v>
      </c>
      <c r="I221" s="61"/>
      <c r="J221" s="47"/>
      <c r="K221" s="47"/>
      <c r="L221" s="47"/>
      <c r="M221" s="56"/>
      <c r="N221" s="26"/>
    </row>
    <row r="222" spans="4:14">
      <c r="D222" s="44"/>
      <c r="E222" s="1886"/>
      <c r="F222" s="1886"/>
      <c r="G222" s="44"/>
      <c r="H222" s="49" t="s">
        <v>137</v>
      </c>
      <c r="I222" s="61"/>
      <c r="J222" s="47"/>
      <c r="K222" s="47"/>
      <c r="L222" s="47"/>
      <c r="M222" s="56"/>
      <c r="N222" s="26"/>
    </row>
    <row r="223" spans="4:14">
      <c r="D223" s="44"/>
      <c r="E223" s="1886"/>
      <c r="F223" s="1886"/>
      <c r="G223" s="122"/>
      <c r="H223" s="59" t="s">
        <v>82</v>
      </c>
      <c r="I223" s="61"/>
      <c r="J223" s="47"/>
      <c r="K223" s="47"/>
      <c r="L223" s="47"/>
      <c r="M223" s="56"/>
      <c r="N223" s="26"/>
    </row>
    <row r="224" spans="4:14" ht="22.5">
      <c r="D224" s="44"/>
      <c r="E224" s="1886"/>
      <c r="F224" s="1886"/>
      <c r="G224" s="44"/>
      <c r="H224" s="123" t="s">
        <v>120</v>
      </c>
      <c r="I224" s="61"/>
      <c r="J224" s="47"/>
      <c r="K224" s="47"/>
      <c r="L224" s="47"/>
      <c r="M224" s="56"/>
      <c r="N224" s="26"/>
    </row>
    <row r="225" spans="4:14">
      <c r="D225" s="44"/>
      <c r="E225" s="1886"/>
      <c r="F225" s="1886"/>
      <c r="G225" s="44"/>
      <c r="H225" s="49" t="s">
        <v>207</v>
      </c>
      <c r="I225" s="61"/>
      <c r="J225" s="47"/>
      <c r="K225" s="47"/>
      <c r="L225" s="47"/>
      <c r="M225" s="56"/>
      <c r="N225" s="26"/>
    </row>
    <row r="226" spans="4:14" ht="14.25" customHeight="1">
      <c r="D226" s="44"/>
      <c r="E226" s="1886"/>
      <c r="F226" s="1886"/>
      <c r="G226" s="1842"/>
      <c r="H226" s="45" t="s">
        <v>98</v>
      </c>
      <c r="I226" s="61"/>
      <c r="J226" s="47"/>
      <c r="K226" s="47"/>
      <c r="L226" s="47"/>
      <c r="M226" s="56"/>
      <c r="N226" s="26"/>
    </row>
    <row r="227" spans="4:14">
      <c r="D227" s="1885" t="s">
        <v>208</v>
      </c>
      <c r="E227" s="1885"/>
      <c r="F227" s="1885"/>
      <c r="G227" s="1885"/>
      <c r="H227" s="1885"/>
      <c r="I227" s="1885"/>
      <c r="J227" s="89"/>
      <c r="K227" s="89"/>
      <c r="L227" s="89"/>
      <c r="M227" s="90"/>
      <c r="N227" s="26"/>
    </row>
    <row r="228" spans="4:14" ht="14.25" customHeight="1">
      <c r="D228" s="1886"/>
      <c r="E228" s="1920" t="s">
        <v>209</v>
      </c>
      <c r="F228" s="1920"/>
      <c r="G228" s="122"/>
      <c r="H228" s="1805" t="s">
        <v>55</v>
      </c>
      <c r="I228" s="62"/>
      <c r="J228" s="47"/>
      <c r="K228" s="47"/>
      <c r="L228" s="47"/>
      <c r="M228" s="56"/>
      <c r="N228" s="26"/>
    </row>
    <row r="229" spans="4:14" ht="35.450000000000003" customHeight="1">
      <c r="D229" s="1886"/>
      <c r="E229" s="1919"/>
      <c r="F229" s="1919"/>
      <c r="G229" s="87"/>
      <c r="H229" s="55" t="s">
        <v>210</v>
      </c>
      <c r="I229" s="88"/>
      <c r="J229" s="52"/>
      <c r="K229" s="52"/>
      <c r="L229" s="52"/>
      <c r="M229" s="57"/>
      <c r="N229" s="26"/>
    </row>
    <row r="230" spans="4:14" ht="15" customHeight="1">
      <c r="D230" s="1886"/>
      <c r="E230" s="1920" t="s">
        <v>211</v>
      </c>
      <c r="F230" s="1920"/>
      <c r="G230" s="122"/>
      <c r="H230" s="1805" t="s">
        <v>75</v>
      </c>
      <c r="I230" s="62"/>
      <c r="J230" s="47"/>
      <c r="K230" s="47"/>
      <c r="L230" s="47"/>
      <c r="M230" s="48"/>
      <c r="N230" s="26"/>
    </row>
    <row r="231" spans="4:14">
      <c r="D231" s="44"/>
      <c r="E231" s="1920"/>
      <c r="F231" s="1920"/>
      <c r="G231" s="38"/>
      <c r="H231" s="49" t="s">
        <v>212</v>
      </c>
      <c r="I231" s="62"/>
      <c r="J231" s="47"/>
      <c r="K231" s="47"/>
      <c r="L231" s="47"/>
      <c r="M231" s="48"/>
      <c r="N231" s="26"/>
    </row>
    <row r="232" spans="4:14">
      <c r="D232" s="1885" t="s">
        <v>213</v>
      </c>
      <c r="E232" s="1885"/>
      <c r="F232" s="1885"/>
      <c r="G232" s="1885"/>
      <c r="H232" s="1885"/>
      <c r="I232" s="1885"/>
      <c r="J232" s="1916"/>
      <c r="K232" s="1916"/>
      <c r="L232" s="1916"/>
      <c r="M232" s="1917"/>
      <c r="N232" s="26"/>
    </row>
    <row r="233" spans="4:14" ht="14.25" customHeight="1">
      <c r="D233" s="1886"/>
      <c r="E233" s="1920" t="s">
        <v>214</v>
      </c>
      <c r="F233" s="1920"/>
      <c r="G233" s="122"/>
      <c r="H233" s="1805" t="s">
        <v>55</v>
      </c>
      <c r="I233" s="62"/>
      <c r="J233" s="47" t="s">
        <v>215</v>
      </c>
      <c r="K233" s="47" t="s">
        <v>216</v>
      </c>
      <c r="L233" s="47"/>
      <c r="M233" s="48"/>
      <c r="N233" s="26"/>
    </row>
    <row r="234" spans="4:14" ht="45">
      <c r="D234" s="1886"/>
      <c r="E234" s="1920"/>
      <c r="F234" s="1920"/>
      <c r="G234" s="38"/>
      <c r="H234" s="49" t="s">
        <v>217</v>
      </c>
      <c r="I234" s="62"/>
      <c r="J234" s="47"/>
      <c r="K234" s="47"/>
      <c r="L234" s="47"/>
      <c r="M234" s="48"/>
      <c r="N234" s="26"/>
    </row>
    <row r="235" spans="4:14" ht="14.25" customHeight="1">
      <c r="D235" s="1886"/>
      <c r="E235" s="1920"/>
      <c r="F235" s="1920"/>
      <c r="G235" s="122"/>
      <c r="H235" s="1805" t="s">
        <v>58</v>
      </c>
      <c r="I235" s="62"/>
      <c r="J235" s="47"/>
      <c r="K235" s="47"/>
      <c r="L235" s="47"/>
      <c r="M235" s="48"/>
      <c r="N235" s="26"/>
    </row>
    <row r="236" spans="4:14" ht="45" customHeight="1">
      <c r="D236" s="1886"/>
      <c r="E236" s="1920"/>
      <c r="F236" s="1920"/>
      <c r="G236" s="38"/>
      <c r="H236" s="49" t="s">
        <v>218</v>
      </c>
      <c r="I236" s="62"/>
      <c r="J236" s="47"/>
      <c r="K236" s="47"/>
      <c r="L236" s="47"/>
      <c r="M236" s="48"/>
      <c r="N236" s="26"/>
    </row>
    <row r="237" spans="4:14" ht="13.35" customHeight="1">
      <c r="D237" s="1886"/>
      <c r="E237" s="1920"/>
      <c r="F237" s="1920"/>
      <c r="G237" s="122"/>
      <c r="H237" s="59" t="s">
        <v>82</v>
      </c>
      <c r="I237" s="62"/>
      <c r="J237" s="47"/>
      <c r="K237" s="47"/>
      <c r="L237" s="47"/>
      <c r="M237" s="48"/>
      <c r="N237" s="26"/>
    </row>
    <row r="238" spans="4:14" ht="22.5">
      <c r="D238" s="1886"/>
      <c r="E238" s="1920"/>
      <c r="F238" s="1920"/>
      <c r="G238" s="38"/>
      <c r="H238" s="123" t="s">
        <v>120</v>
      </c>
      <c r="I238" s="62"/>
      <c r="J238" s="47"/>
      <c r="K238" s="47"/>
      <c r="L238" s="47"/>
      <c r="M238" s="48"/>
      <c r="N238" s="26"/>
    </row>
    <row r="239" spans="4:14" ht="12.75" customHeight="1">
      <c r="D239" s="1886"/>
      <c r="E239" s="1920"/>
      <c r="F239" s="1920"/>
      <c r="G239" s="38"/>
      <c r="H239" s="49" t="s">
        <v>219</v>
      </c>
      <c r="I239" s="62"/>
      <c r="J239" s="47"/>
      <c r="K239" s="47"/>
      <c r="L239" s="47"/>
      <c r="M239" s="48"/>
      <c r="N239" s="26"/>
    </row>
    <row r="240" spans="4:14" ht="12.75" customHeight="1">
      <c r="D240" s="1886"/>
      <c r="E240" s="1920"/>
      <c r="F240" s="1920"/>
      <c r="G240" s="38"/>
      <c r="H240" s="123" t="s">
        <v>220</v>
      </c>
      <c r="I240" s="62"/>
      <c r="J240" s="47"/>
      <c r="K240" s="47"/>
      <c r="L240" s="47"/>
      <c r="M240" s="48"/>
      <c r="N240" s="26"/>
    </row>
    <row r="241" spans="4:14" ht="12.75" customHeight="1">
      <c r="D241" s="1886"/>
      <c r="E241" s="1920"/>
      <c r="F241" s="1920"/>
      <c r="G241" s="38"/>
      <c r="H241" s="123" t="s">
        <v>182</v>
      </c>
      <c r="I241" s="62"/>
      <c r="J241" s="47"/>
      <c r="K241" s="47"/>
      <c r="L241" s="47"/>
      <c r="M241" s="48"/>
      <c r="N241" s="26"/>
    </row>
    <row r="242" spans="4:14" ht="12.75" customHeight="1">
      <c r="D242" s="1886"/>
      <c r="E242" s="1920"/>
      <c r="F242" s="1920"/>
      <c r="G242" s="38"/>
      <c r="H242" s="123" t="s">
        <v>143</v>
      </c>
      <c r="I242" s="62"/>
      <c r="J242" s="47"/>
      <c r="K242" s="47"/>
      <c r="L242" s="47"/>
      <c r="M242" s="48"/>
      <c r="N242" s="26"/>
    </row>
    <row r="243" spans="4:14" ht="22.5">
      <c r="D243" s="1886"/>
      <c r="E243" s="1920"/>
      <c r="F243" s="1920"/>
      <c r="G243" s="38"/>
      <c r="H243" s="123" t="s">
        <v>174</v>
      </c>
      <c r="I243" s="62"/>
      <c r="J243" s="47"/>
      <c r="K243" s="47"/>
      <c r="L243" s="47"/>
      <c r="M243" s="48"/>
      <c r="N243" s="26"/>
    </row>
    <row r="244" spans="4:14" ht="24" customHeight="1">
      <c r="D244" s="1887"/>
      <c r="E244" s="1919"/>
      <c r="F244" s="1919"/>
      <c r="G244" s="87"/>
      <c r="H244" s="33" t="s">
        <v>221</v>
      </c>
      <c r="I244" s="88"/>
      <c r="J244" s="52"/>
      <c r="K244" s="52"/>
      <c r="L244" s="52"/>
      <c r="M244" s="53"/>
      <c r="N244" s="26"/>
    </row>
    <row r="245" spans="4:14" ht="14.25" customHeight="1">
      <c r="D245" s="1886"/>
      <c r="E245" s="1880" t="s">
        <v>222</v>
      </c>
      <c r="F245" s="1880"/>
      <c r="G245" s="122"/>
      <c r="H245" s="1810" t="s">
        <v>55</v>
      </c>
      <c r="I245" s="91"/>
      <c r="J245" s="82">
        <v>6</v>
      </c>
      <c r="K245" s="82">
        <v>10</v>
      </c>
      <c r="L245" s="82">
        <v>9</v>
      </c>
      <c r="M245" s="1921"/>
      <c r="N245" s="26"/>
    </row>
    <row r="246" spans="4:14" ht="56.25">
      <c r="D246" s="1886"/>
      <c r="E246" s="1881"/>
      <c r="F246" s="1881"/>
      <c r="G246" s="63"/>
      <c r="H246" s="49" t="s">
        <v>223</v>
      </c>
      <c r="I246" s="62"/>
      <c r="J246" s="47"/>
      <c r="K246" s="47"/>
      <c r="L246" s="47"/>
      <c r="M246" s="1911"/>
      <c r="N246" s="26"/>
    </row>
    <row r="247" spans="4:14" ht="14.25" customHeight="1">
      <c r="D247" s="1886"/>
      <c r="E247" s="1881"/>
      <c r="F247" s="1881"/>
      <c r="G247" s="122"/>
      <c r="H247" s="1805" t="s">
        <v>58</v>
      </c>
      <c r="I247" s="62"/>
      <c r="J247" s="47"/>
      <c r="K247" s="47"/>
      <c r="L247" s="47"/>
      <c r="M247" s="1911"/>
      <c r="N247" s="26"/>
    </row>
    <row r="248" spans="4:14" ht="45.75" customHeight="1">
      <c r="D248" s="1886"/>
      <c r="E248" s="1881"/>
      <c r="F248" s="1881"/>
      <c r="G248" s="63"/>
      <c r="H248" s="49" t="s">
        <v>218</v>
      </c>
      <c r="I248" s="62"/>
      <c r="J248" s="47"/>
      <c r="K248" s="47"/>
      <c r="L248" s="47"/>
      <c r="M248" s="1911"/>
      <c r="N248" s="26"/>
    </row>
    <row r="249" spans="4:14">
      <c r="D249" s="1886"/>
      <c r="E249" s="1881"/>
      <c r="F249" s="1881"/>
      <c r="G249" s="122"/>
      <c r="H249" s="59" t="s">
        <v>82</v>
      </c>
      <c r="I249" s="62"/>
      <c r="J249" s="47"/>
      <c r="K249" s="47"/>
      <c r="L249" s="47"/>
      <c r="M249" s="1911"/>
      <c r="N249" s="26"/>
    </row>
    <row r="250" spans="4:14">
      <c r="D250" s="1886"/>
      <c r="E250" s="1881"/>
      <c r="F250" s="1881"/>
      <c r="G250" s="63"/>
      <c r="H250" s="123" t="s">
        <v>57</v>
      </c>
      <c r="I250" s="62"/>
      <c r="J250" s="47"/>
      <c r="K250" s="47"/>
      <c r="L250" s="47"/>
      <c r="M250" s="1911"/>
      <c r="N250" s="26"/>
    </row>
    <row r="251" spans="4:14" ht="23.45" customHeight="1">
      <c r="D251" s="1886"/>
      <c r="E251" s="1882"/>
      <c r="F251" s="1882"/>
      <c r="G251" s="92"/>
      <c r="H251" s="33" t="s">
        <v>131</v>
      </c>
      <c r="I251" s="88"/>
      <c r="J251" s="52"/>
      <c r="K251" s="52"/>
      <c r="L251" s="52"/>
      <c r="M251" s="1912"/>
      <c r="N251" s="26"/>
    </row>
    <row r="252" spans="4:14" ht="15" customHeight="1">
      <c r="D252" s="93"/>
      <c r="E252" s="1880" t="s">
        <v>224</v>
      </c>
      <c r="F252" s="1880"/>
      <c r="G252" s="122"/>
      <c r="H252" s="1810" t="s">
        <v>55</v>
      </c>
      <c r="I252" s="91"/>
      <c r="J252" s="83" t="s">
        <v>225</v>
      </c>
      <c r="K252" s="83" t="s">
        <v>226</v>
      </c>
      <c r="L252" s="83"/>
      <c r="M252" s="1921"/>
      <c r="N252" s="26"/>
    </row>
    <row r="253" spans="4:14" ht="56.25">
      <c r="D253" s="93"/>
      <c r="E253" s="1881"/>
      <c r="F253" s="1881"/>
      <c r="G253" s="63"/>
      <c r="H253" s="49" t="s">
        <v>227</v>
      </c>
      <c r="I253" s="62"/>
      <c r="J253" s="47"/>
      <c r="K253" s="47"/>
      <c r="L253" s="47"/>
      <c r="M253" s="1911"/>
      <c r="N253" s="26"/>
    </row>
    <row r="254" spans="4:14" ht="15" customHeight="1">
      <c r="D254" s="93"/>
      <c r="E254" s="1881"/>
      <c r="F254" s="1881"/>
      <c r="G254" s="122"/>
      <c r="H254" s="1805" t="s">
        <v>58</v>
      </c>
      <c r="I254" s="62"/>
      <c r="J254" s="47"/>
      <c r="K254" s="47"/>
      <c r="L254" s="47"/>
      <c r="M254" s="1911"/>
      <c r="N254" s="26"/>
    </row>
    <row r="255" spans="4:14" ht="43.5" customHeight="1">
      <c r="D255" s="93"/>
      <c r="E255" s="1881"/>
      <c r="F255" s="1881"/>
      <c r="G255" s="63"/>
      <c r="H255" s="49" t="s">
        <v>228</v>
      </c>
      <c r="I255" s="62"/>
      <c r="J255" s="47"/>
      <c r="K255" s="47"/>
      <c r="L255" s="47"/>
      <c r="M255" s="1911"/>
      <c r="N255" s="26"/>
    </row>
    <row r="256" spans="4:14" ht="13.5" customHeight="1">
      <c r="D256" s="93"/>
      <c r="E256" s="1881"/>
      <c r="F256" s="1881"/>
      <c r="G256" s="122"/>
      <c r="H256" s="1805" t="s">
        <v>195</v>
      </c>
      <c r="I256" s="62"/>
      <c r="J256" s="47"/>
      <c r="K256" s="47"/>
      <c r="L256" s="47"/>
      <c r="M256" s="1911"/>
      <c r="N256" s="26"/>
    </row>
    <row r="257" spans="4:14" ht="22.5" customHeight="1">
      <c r="D257" s="93"/>
      <c r="E257" s="1881"/>
      <c r="F257" s="1881"/>
      <c r="G257" s="63"/>
      <c r="H257" s="49" t="s">
        <v>229</v>
      </c>
      <c r="I257" s="62"/>
      <c r="J257" s="47"/>
      <c r="K257" s="47"/>
      <c r="L257" s="47"/>
      <c r="M257" s="1911"/>
      <c r="N257" s="26"/>
    </row>
    <row r="258" spans="4:14">
      <c r="D258" s="93"/>
      <c r="E258" s="1881"/>
      <c r="F258" s="1881"/>
      <c r="G258" s="122"/>
      <c r="H258" s="127" t="s">
        <v>82</v>
      </c>
      <c r="I258" s="62"/>
      <c r="J258" s="47"/>
      <c r="K258" s="47"/>
      <c r="L258" s="47"/>
      <c r="M258" s="1911"/>
      <c r="N258" s="26"/>
    </row>
    <row r="259" spans="4:14" ht="15" customHeight="1">
      <c r="D259" s="93"/>
      <c r="E259" s="1882"/>
      <c r="F259" s="1882"/>
      <c r="G259" s="92"/>
      <c r="H259" s="33" t="s">
        <v>182</v>
      </c>
      <c r="I259" s="88"/>
      <c r="J259" s="52"/>
      <c r="K259" s="52"/>
      <c r="L259" s="52"/>
      <c r="M259" s="1912"/>
      <c r="N259" s="26"/>
    </row>
    <row r="260" spans="4:14" ht="15" customHeight="1">
      <c r="D260" s="93"/>
      <c r="E260" s="1880" t="s">
        <v>230</v>
      </c>
      <c r="F260" s="1880"/>
      <c r="G260" s="122"/>
      <c r="H260" s="1810" t="s">
        <v>102</v>
      </c>
      <c r="I260" s="91"/>
      <c r="J260" s="83" t="s">
        <v>231</v>
      </c>
      <c r="K260" s="83"/>
      <c r="L260" s="83"/>
      <c r="M260" s="84"/>
      <c r="N260" s="26"/>
    </row>
    <row r="261" spans="4:14">
      <c r="D261" s="93"/>
      <c r="E261" s="1882"/>
      <c r="F261" s="1882"/>
      <c r="G261" s="92"/>
      <c r="H261" s="55" t="s">
        <v>147</v>
      </c>
      <c r="I261" s="88"/>
      <c r="J261" s="52"/>
      <c r="K261" s="52"/>
      <c r="L261" s="52"/>
      <c r="M261" s="53"/>
      <c r="N261" s="26"/>
    </row>
    <row r="262" spans="4:14" ht="15" customHeight="1">
      <c r="D262" s="93"/>
      <c r="E262" s="1881" t="s">
        <v>232</v>
      </c>
      <c r="F262" s="1881"/>
      <c r="G262" s="122"/>
      <c r="H262" s="1805" t="s">
        <v>55</v>
      </c>
      <c r="I262" s="62"/>
      <c r="J262" s="47" t="s">
        <v>231</v>
      </c>
      <c r="K262" s="47"/>
      <c r="L262" s="47"/>
      <c r="M262" s="48"/>
      <c r="N262" s="26"/>
    </row>
    <row r="263" spans="4:14">
      <c r="D263" s="93"/>
      <c r="E263" s="1881"/>
      <c r="F263" s="1881"/>
      <c r="G263" s="63"/>
      <c r="H263" s="49" t="s">
        <v>233</v>
      </c>
      <c r="I263" s="62"/>
      <c r="J263" s="47"/>
      <c r="K263" s="47"/>
      <c r="L263" s="47"/>
      <c r="M263" s="48"/>
      <c r="N263" s="26"/>
    </row>
    <row r="264" spans="4:14">
      <c r="D264" s="1885" t="s">
        <v>234</v>
      </c>
      <c r="E264" s="1885"/>
      <c r="F264" s="1885"/>
      <c r="G264" s="1885"/>
      <c r="H264" s="1885"/>
      <c r="I264" s="1885"/>
      <c r="J264" s="1883"/>
      <c r="K264" s="1883"/>
      <c r="L264" s="1883"/>
      <c r="M264" s="1884"/>
      <c r="N264" s="26"/>
    </row>
    <row r="265" spans="4:14" ht="15" customHeight="1">
      <c r="D265" s="1886"/>
      <c r="E265" s="1881" t="s">
        <v>214</v>
      </c>
      <c r="F265" s="1881"/>
      <c r="G265" s="122"/>
      <c r="H265" s="1805" t="s">
        <v>75</v>
      </c>
      <c r="I265" s="62"/>
      <c r="J265" s="47"/>
      <c r="K265" s="47"/>
      <c r="L265" s="47"/>
      <c r="M265" s="48"/>
      <c r="N265" s="26"/>
    </row>
    <row r="266" spans="4:14" ht="22.5">
      <c r="D266" s="1886"/>
      <c r="E266" s="1881"/>
      <c r="F266" s="1881"/>
      <c r="G266" s="63"/>
      <c r="H266" s="49" t="s">
        <v>235</v>
      </c>
      <c r="I266" s="62"/>
      <c r="J266" s="47"/>
      <c r="K266" s="47"/>
      <c r="L266" s="47"/>
      <c r="M266" s="48"/>
      <c r="N266" s="26"/>
    </row>
    <row r="267" spans="4:14" ht="14.25" customHeight="1">
      <c r="D267" s="1886"/>
      <c r="E267" s="1881"/>
      <c r="F267" s="1881"/>
      <c r="G267" s="122"/>
      <c r="H267" s="1805" t="s">
        <v>58</v>
      </c>
      <c r="I267" s="62"/>
      <c r="J267" s="47"/>
      <c r="K267" s="47"/>
      <c r="L267" s="47"/>
      <c r="M267" s="48"/>
      <c r="N267" s="26"/>
    </row>
    <row r="268" spans="4:14" ht="56.25">
      <c r="D268" s="1886"/>
      <c r="E268" s="1881"/>
      <c r="F268" s="1881"/>
      <c r="G268" s="63"/>
      <c r="H268" s="49" t="s">
        <v>218</v>
      </c>
      <c r="I268" s="62"/>
      <c r="J268" s="47"/>
      <c r="K268" s="47"/>
      <c r="L268" s="47"/>
      <c r="M268" s="48"/>
      <c r="N268" s="26"/>
    </row>
    <row r="269" spans="4:14" ht="15.75" customHeight="1">
      <c r="D269" s="1886"/>
      <c r="E269" s="1881"/>
      <c r="F269" s="1881"/>
      <c r="G269" s="128"/>
      <c r="H269" s="1828" t="s">
        <v>91</v>
      </c>
      <c r="I269" s="62"/>
      <c r="J269" s="47"/>
      <c r="K269" s="47"/>
      <c r="L269" s="47"/>
      <c r="M269" s="48"/>
      <c r="N269" s="26"/>
    </row>
    <row r="270" spans="4:14">
      <c r="D270" s="1886"/>
      <c r="E270" s="1881"/>
      <c r="F270" s="1881"/>
      <c r="G270" s="122"/>
      <c r="H270" s="59" t="s">
        <v>82</v>
      </c>
      <c r="I270" s="62"/>
      <c r="J270" s="47"/>
      <c r="K270" s="47"/>
      <c r="L270" s="47"/>
      <c r="M270" s="48"/>
      <c r="N270" s="26"/>
    </row>
    <row r="271" spans="4:14" ht="22.5">
      <c r="D271" s="1886"/>
      <c r="E271" s="1881"/>
      <c r="F271" s="1881"/>
      <c r="G271" s="63"/>
      <c r="H271" s="123" t="s">
        <v>120</v>
      </c>
      <c r="I271" s="62"/>
      <c r="J271" s="47"/>
      <c r="K271" s="47"/>
      <c r="L271" s="47"/>
      <c r="M271" s="48"/>
      <c r="N271" s="26"/>
    </row>
    <row r="272" spans="4:14">
      <c r="D272" s="1886"/>
      <c r="E272" s="1881"/>
      <c r="F272" s="1881"/>
      <c r="G272" s="63"/>
      <c r="H272" s="49" t="s">
        <v>236</v>
      </c>
      <c r="I272" s="62"/>
      <c r="J272" s="47"/>
      <c r="K272" s="47"/>
      <c r="L272" s="47"/>
      <c r="M272" s="48"/>
      <c r="N272" s="26"/>
    </row>
    <row r="273" spans="4:14" ht="14.25" customHeight="1">
      <c r="D273" s="1886"/>
      <c r="E273" s="1881"/>
      <c r="F273" s="1881"/>
      <c r="G273" s="63"/>
      <c r="H273" s="123" t="s">
        <v>182</v>
      </c>
      <c r="I273" s="62"/>
      <c r="J273" s="47"/>
      <c r="K273" s="47"/>
      <c r="L273" s="47"/>
      <c r="M273" s="48"/>
      <c r="N273" s="26"/>
    </row>
    <row r="274" spans="4:14">
      <c r="D274" s="1887"/>
      <c r="E274" s="1882"/>
      <c r="F274" s="1882"/>
      <c r="G274" s="92"/>
      <c r="H274" s="33" t="s">
        <v>237</v>
      </c>
      <c r="I274" s="88"/>
      <c r="J274" s="52"/>
      <c r="K274" s="52"/>
      <c r="L274" s="52"/>
      <c r="M274" s="53"/>
      <c r="N274" s="26"/>
    </row>
    <row r="275" spans="4:14" ht="15.75" customHeight="1">
      <c r="D275" s="1886" t="s">
        <v>238</v>
      </c>
      <c r="E275" s="1880" t="s">
        <v>239</v>
      </c>
      <c r="F275" s="1880"/>
      <c r="G275" s="122"/>
      <c r="H275" s="1810" t="s">
        <v>75</v>
      </c>
      <c r="I275" s="91"/>
      <c r="J275" s="83"/>
      <c r="K275" s="83"/>
      <c r="L275" s="83"/>
      <c r="M275" s="84"/>
      <c r="N275" s="26"/>
    </row>
    <row r="276" spans="4:14">
      <c r="D276" s="1886"/>
      <c r="E276" s="1881"/>
      <c r="F276" s="1881"/>
      <c r="G276" s="63"/>
      <c r="H276" s="49" t="s">
        <v>240</v>
      </c>
      <c r="I276" s="62"/>
      <c r="J276" s="47"/>
      <c r="K276" s="47"/>
      <c r="L276" s="47"/>
      <c r="M276" s="48"/>
      <c r="N276" s="26"/>
    </row>
    <row r="277" spans="4:14" ht="15" customHeight="1">
      <c r="D277" s="1886"/>
      <c r="E277" s="1882"/>
      <c r="F277" s="1882"/>
      <c r="G277" s="125"/>
      <c r="H277" s="85" t="s">
        <v>241</v>
      </c>
      <c r="I277" s="88"/>
      <c r="J277" s="52"/>
      <c r="K277" s="52"/>
      <c r="L277" s="52"/>
      <c r="M277" s="53"/>
      <c r="N277" s="26"/>
    </row>
    <row r="278" spans="4:14" ht="15.75" customHeight="1">
      <c r="D278" s="1886"/>
      <c r="E278" s="1881" t="s">
        <v>242</v>
      </c>
      <c r="F278" s="1881"/>
      <c r="G278" s="128"/>
      <c r="H278" s="45" t="s">
        <v>93</v>
      </c>
      <c r="I278" s="62"/>
      <c r="J278" s="54">
        <v>6</v>
      </c>
      <c r="K278" s="47" t="s">
        <v>243</v>
      </c>
      <c r="L278" s="47"/>
      <c r="M278" s="48"/>
      <c r="N278" s="26"/>
    </row>
    <row r="279" spans="4:14">
      <c r="D279" s="1885" t="s">
        <v>244</v>
      </c>
      <c r="E279" s="1885"/>
      <c r="F279" s="1885"/>
      <c r="G279" s="1885"/>
      <c r="H279" s="1885"/>
      <c r="I279" s="1885"/>
      <c r="J279" s="1883"/>
      <c r="K279" s="1883"/>
      <c r="L279" s="1883"/>
      <c r="M279" s="1884"/>
      <c r="N279" s="26"/>
    </row>
    <row r="280" spans="4:14">
      <c r="D280" s="1886"/>
      <c r="E280" s="1881" t="s">
        <v>214</v>
      </c>
      <c r="F280" s="1881"/>
      <c r="G280" s="122"/>
      <c r="H280" s="59" t="s">
        <v>82</v>
      </c>
      <c r="I280" s="62"/>
      <c r="J280" s="54">
        <v>1</v>
      </c>
      <c r="K280" s="47" t="s">
        <v>245</v>
      </c>
      <c r="L280" s="47"/>
      <c r="M280" s="48"/>
      <c r="N280" s="26"/>
    </row>
    <row r="281" spans="4:14" ht="15" customHeight="1">
      <c r="D281" s="1886"/>
      <c r="E281" s="1881"/>
      <c r="F281" s="1881"/>
      <c r="G281" s="63"/>
      <c r="H281" s="123" t="s">
        <v>182</v>
      </c>
      <c r="I281" s="62"/>
      <c r="J281" s="47"/>
      <c r="K281" s="47"/>
      <c r="L281" s="47"/>
      <c r="M281" s="48"/>
      <c r="N281" s="26"/>
    </row>
    <row r="282" spans="4:14">
      <c r="D282" s="1886"/>
      <c r="E282" s="1881"/>
      <c r="F282" s="1881"/>
      <c r="G282" s="63"/>
      <c r="H282" s="123" t="s">
        <v>246</v>
      </c>
      <c r="I282" s="62"/>
      <c r="J282" s="47"/>
      <c r="K282" s="47"/>
      <c r="L282" s="47"/>
      <c r="M282" s="48"/>
      <c r="N282" s="26"/>
    </row>
    <row r="283" spans="4:14" ht="22.5">
      <c r="D283" s="1886"/>
      <c r="E283" s="1881"/>
      <c r="F283" s="1881"/>
      <c r="G283" s="63"/>
      <c r="H283" s="123" t="s">
        <v>131</v>
      </c>
      <c r="I283" s="62"/>
      <c r="J283" s="47"/>
      <c r="K283" s="47"/>
      <c r="L283" s="47"/>
      <c r="M283" s="48"/>
      <c r="N283" s="26"/>
    </row>
    <row r="284" spans="4:14" ht="22.5">
      <c r="D284" s="1886"/>
      <c r="E284" s="1881"/>
      <c r="F284" s="1881"/>
      <c r="G284" s="63"/>
      <c r="H284" s="123" t="s">
        <v>120</v>
      </c>
      <c r="I284" s="62"/>
      <c r="J284" s="47"/>
      <c r="K284" s="47"/>
      <c r="L284" s="47"/>
      <c r="M284" s="48"/>
      <c r="N284" s="26"/>
    </row>
    <row r="285" spans="4:14">
      <c r="D285" s="1886"/>
      <c r="E285" s="1881"/>
      <c r="F285" s="1881"/>
      <c r="G285" s="63"/>
      <c r="H285" s="49" t="s">
        <v>219</v>
      </c>
      <c r="I285" s="62"/>
      <c r="J285" s="47"/>
      <c r="K285" s="47"/>
      <c r="L285" s="47"/>
      <c r="M285" s="48"/>
      <c r="N285" s="26"/>
    </row>
    <row r="286" spans="4:14" ht="14.25" customHeight="1">
      <c r="D286" s="1886"/>
      <c r="E286" s="1881"/>
      <c r="F286" s="1881"/>
      <c r="G286" s="63"/>
      <c r="H286" s="123" t="s">
        <v>201</v>
      </c>
      <c r="I286" s="62"/>
      <c r="J286" s="47"/>
      <c r="K286" s="47"/>
      <c r="L286" s="47"/>
      <c r="M286" s="48"/>
      <c r="N286" s="26"/>
    </row>
    <row r="287" spans="4:14">
      <c r="D287" s="1886"/>
      <c r="E287" s="1881"/>
      <c r="F287" s="1881"/>
      <c r="G287" s="63"/>
      <c r="H287" s="123" t="s">
        <v>247</v>
      </c>
      <c r="I287" s="62"/>
      <c r="J287" s="47"/>
      <c r="K287" s="47"/>
      <c r="L287" s="47"/>
      <c r="M287" s="48"/>
      <c r="N287" s="26"/>
    </row>
    <row r="288" spans="4:14">
      <c r="D288" s="1886"/>
      <c r="E288" s="1881"/>
      <c r="F288" s="1881"/>
      <c r="G288" s="63"/>
      <c r="H288" s="123" t="s">
        <v>248</v>
      </c>
      <c r="I288" s="62"/>
      <c r="J288" s="47"/>
      <c r="K288" s="47"/>
      <c r="L288" s="47"/>
      <c r="M288" s="48"/>
      <c r="N288" s="26"/>
    </row>
    <row r="289" spans="4:14" ht="50.25" customHeight="1">
      <c r="D289" s="1887"/>
      <c r="E289" s="1882"/>
      <c r="F289" s="1882"/>
      <c r="G289" s="92"/>
      <c r="H289" s="33" t="s">
        <v>249</v>
      </c>
      <c r="I289" s="88"/>
      <c r="J289" s="52"/>
      <c r="K289" s="52"/>
      <c r="L289" s="52"/>
      <c r="M289" s="53"/>
      <c r="N289" s="26"/>
    </row>
    <row r="290" spans="4:14" ht="15.75" customHeight="1">
      <c r="D290" s="1886"/>
      <c r="E290" s="1881" t="s">
        <v>250</v>
      </c>
      <c r="F290" s="1881"/>
      <c r="G290" s="122"/>
      <c r="H290" s="1805" t="s">
        <v>75</v>
      </c>
      <c r="I290" s="62"/>
      <c r="J290" s="54">
        <v>1</v>
      </c>
      <c r="K290" s="54">
        <v>9</v>
      </c>
      <c r="L290" s="47"/>
      <c r="M290" s="48"/>
      <c r="N290" s="26"/>
    </row>
    <row r="291" spans="4:14" ht="45">
      <c r="D291" s="1886"/>
      <c r="E291" s="1881"/>
      <c r="F291" s="1881"/>
      <c r="G291" s="63"/>
      <c r="H291" s="49" t="s">
        <v>2093</v>
      </c>
      <c r="I291" s="62"/>
      <c r="J291" s="47"/>
      <c r="K291" s="47"/>
      <c r="L291" s="47"/>
      <c r="M291" s="48"/>
      <c r="N291" s="26"/>
    </row>
    <row r="292" spans="4:14" ht="13.5" customHeight="1">
      <c r="D292" s="1886"/>
      <c r="E292" s="1881"/>
      <c r="F292" s="1881"/>
      <c r="G292" s="122"/>
      <c r="H292" s="1805" t="s">
        <v>72</v>
      </c>
      <c r="I292" s="62"/>
      <c r="J292" s="47"/>
      <c r="K292" s="47"/>
      <c r="L292" s="47"/>
      <c r="M292" s="48"/>
      <c r="N292" s="26"/>
    </row>
    <row r="293" spans="4:14" ht="33.75">
      <c r="D293" s="1886"/>
      <c r="E293" s="1881"/>
      <c r="F293" s="1881"/>
      <c r="G293" s="63"/>
      <c r="H293" s="49" t="s">
        <v>251</v>
      </c>
      <c r="I293" s="62"/>
      <c r="J293" s="47"/>
      <c r="K293" s="47"/>
      <c r="L293" s="47"/>
      <c r="M293" s="48"/>
      <c r="N293" s="26"/>
    </row>
    <row r="294" spans="4:14" s="1811" customFormat="1" ht="14.25" customHeight="1">
      <c r="D294" s="1886"/>
      <c r="E294" s="1918"/>
      <c r="F294" s="1918"/>
      <c r="G294" s="1812"/>
      <c r="H294" s="1841" t="s">
        <v>58</v>
      </c>
      <c r="I294" s="66"/>
      <c r="J294" s="1813"/>
      <c r="K294" s="1813"/>
      <c r="L294" s="1813"/>
      <c r="M294" s="56"/>
      <c r="N294" s="1814"/>
    </row>
    <row r="295" spans="4:14" ht="33.75" customHeight="1">
      <c r="D295" s="1886"/>
      <c r="E295" s="1881"/>
      <c r="F295" s="1881"/>
      <c r="G295" s="63"/>
      <c r="H295" s="49" t="s">
        <v>2094</v>
      </c>
      <c r="I295" s="62"/>
      <c r="J295" s="47"/>
      <c r="K295" s="47"/>
      <c r="L295" s="47"/>
      <c r="M295" s="48"/>
      <c r="N295" s="26"/>
    </row>
    <row r="296" spans="4:14" ht="14.25" customHeight="1">
      <c r="D296" s="1886"/>
      <c r="E296" s="1882"/>
      <c r="F296" s="1882"/>
      <c r="G296" s="125"/>
      <c r="H296" s="1827" t="s">
        <v>252</v>
      </c>
      <c r="I296" s="88"/>
      <c r="J296" s="52"/>
      <c r="K296" s="52"/>
      <c r="L296" s="52"/>
      <c r="M296" s="53"/>
      <c r="N296" s="26"/>
    </row>
    <row r="297" spans="4:14" ht="15" customHeight="1">
      <c r="D297" s="1886"/>
      <c r="E297" s="1881" t="s">
        <v>253</v>
      </c>
      <c r="F297" s="1881"/>
      <c r="G297" s="122"/>
      <c r="H297" s="1805" t="s">
        <v>75</v>
      </c>
      <c r="I297" s="62"/>
      <c r="J297" s="54">
        <v>1</v>
      </c>
      <c r="K297" s="47" t="s">
        <v>245</v>
      </c>
      <c r="L297" s="47"/>
      <c r="M297" s="48"/>
      <c r="N297" s="26"/>
    </row>
    <row r="298" spans="4:14" ht="55.35" customHeight="1">
      <c r="D298" s="44"/>
      <c r="E298" s="1881"/>
      <c r="F298" s="1881"/>
      <c r="G298" s="63"/>
      <c r="H298" s="49" t="s">
        <v>254</v>
      </c>
      <c r="I298" s="62"/>
      <c r="J298" s="47"/>
      <c r="K298" s="47"/>
      <c r="L298" s="47"/>
      <c r="M298" s="48"/>
      <c r="N298" s="26"/>
    </row>
    <row r="299" spans="4:14" ht="15" customHeight="1">
      <c r="D299" s="44"/>
      <c r="E299" s="1881"/>
      <c r="F299" s="1881"/>
      <c r="G299" s="122"/>
      <c r="H299" s="1805" t="s">
        <v>58</v>
      </c>
      <c r="I299" s="62"/>
      <c r="J299" s="47"/>
      <c r="K299" s="47"/>
      <c r="L299" s="47"/>
      <c r="M299" s="48"/>
      <c r="N299" s="26"/>
    </row>
    <row r="300" spans="4:14" ht="33.75" customHeight="1">
      <c r="D300" s="44"/>
      <c r="E300" s="1881"/>
      <c r="F300" s="1881"/>
      <c r="G300" s="63"/>
      <c r="H300" s="49" t="s">
        <v>2094</v>
      </c>
      <c r="I300" s="62"/>
      <c r="J300" s="47"/>
      <c r="K300" s="47"/>
      <c r="L300" s="47"/>
      <c r="M300" s="48"/>
      <c r="N300" s="26"/>
    </row>
    <row r="301" spans="4:14" ht="12" customHeight="1">
      <c r="D301" s="44"/>
      <c r="E301" s="1881"/>
      <c r="F301" s="1881"/>
      <c r="G301" s="122"/>
      <c r="H301" s="1805" t="s">
        <v>72</v>
      </c>
      <c r="I301" s="62"/>
      <c r="J301" s="47"/>
      <c r="K301" s="47"/>
      <c r="L301" s="47"/>
      <c r="M301" s="48"/>
      <c r="N301" s="26"/>
    </row>
    <row r="302" spans="4:14" ht="32.25" customHeight="1">
      <c r="D302" s="44"/>
      <c r="E302" s="1881"/>
      <c r="F302" s="1881"/>
      <c r="G302" s="63"/>
      <c r="H302" s="49" t="s">
        <v>251</v>
      </c>
      <c r="I302" s="62"/>
      <c r="J302" s="47"/>
      <c r="K302" s="47"/>
      <c r="L302" s="47"/>
      <c r="M302" s="48"/>
      <c r="N302" s="26"/>
    </row>
    <row r="303" spans="4:14">
      <c r="D303" s="1885" t="s">
        <v>255</v>
      </c>
      <c r="E303" s="1885"/>
      <c r="F303" s="1885"/>
      <c r="G303" s="1885"/>
      <c r="H303" s="1885"/>
      <c r="I303" s="1885"/>
      <c r="J303" s="1883"/>
      <c r="K303" s="1883"/>
      <c r="L303" s="1883"/>
      <c r="M303" s="1884"/>
      <c r="N303" s="26"/>
    </row>
    <row r="304" spans="4:14" ht="15.75" customHeight="1">
      <c r="D304" s="1886"/>
      <c r="E304" s="1881" t="s">
        <v>214</v>
      </c>
      <c r="F304" s="1881"/>
      <c r="G304" s="122"/>
      <c r="H304" s="1805" t="s">
        <v>75</v>
      </c>
      <c r="I304" s="62"/>
      <c r="J304" s="54">
        <v>1</v>
      </c>
      <c r="K304" s="47" t="s">
        <v>245</v>
      </c>
      <c r="L304" s="47"/>
      <c r="M304" s="48"/>
      <c r="N304" s="26"/>
    </row>
    <row r="305" spans="4:14" ht="45">
      <c r="D305" s="1886"/>
      <c r="E305" s="1881"/>
      <c r="F305" s="1881"/>
      <c r="G305" s="63"/>
      <c r="H305" s="49" t="s">
        <v>256</v>
      </c>
      <c r="I305" s="62"/>
      <c r="J305" s="47"/>
      <c r="K305" s="47"/>
      <c r="L305" s="47"/>
      <c r="M305" s="48"/>
      <c r="N305" s="26"/>
    </row>
    <row r="306" spans="4:14" s="1811" customFormat="1" ht="15.75" customHeight="1">
      <c r="D306" s="1886"/>
      <c r="E306" s="1918"/>
      <c r="F306" s="1918"/>
      <c r="G306" s="1812"/>
      <c r="H306" s="1841" t="s">
        <v>58</v>
      </c>
      <c r="I306" s="66"/>
      <c r="J306" s="1813"/>
      <c r="K306" s="1813"/>
      <c r="L306" s="1813"/>
      <c r="M306" s="56"/>
      <c r="N306" s="1814"/>
    </row>
    <row r="307" spans="4:14" ht="54.75" customHeight="1">
      <c r="D307" s="1886"/>
      <c r="E307" s="1881"/>
      <c r="F307" s="1881"/>
      <c r="G307" s="63"/>
      <c r="H307" s="49" t="s">
        <v>2096</v>
      </c>
      <c r="I307" s="62"/>
      <c r="J307" s="47"/>
      <c r="K307" s="47"/>
      <c r="L307" s="47"/>
      <c r="M307" s="48"/>
      <c r="N307" s="26"/>
    </row>
    <row r="308" spans="4:14">
      <c r="D308" s="1886"/>
      <c r="E308" s="1881"/>
      <c r="F308" s="1881"/>
      <c r="G308" s="122"/>
      <c r="H308" s="59" t="s">
        <v>82</v>
      </c>
      <c r="I308" s="62"/>
      <c r="J308" s="47"/>
      <c r="K308" s="47"/>
      <c r="L308" s="47"/>
      <c r="M308" s="48"/>
      <c r="N308" s="26"/>
    </row>
    <row r="309" spans="4:14" ht="15" customHeight="1">
      <c r="D309" s="1886"/>
      <c r="E309" s="1881"/>
      <c r="F309" s="1881"/>
      <c r="G309" s="63"/>
      <c r="H309" s="123" t="s">
        <v>182</v>
      </c>
      <c r="I309" s="62"/>
      <c r="J309" s="47"/>
      <c r="K309" s="47"/>
      <c r="L309" s="47"/>
      <c r="M309" s="48"/>
      <c r="N309" s="26"/>
    </row>
    <row r="310" spans="4:14">
      <c r="D310" s="1886"/>
      <c r="E310" s="1881"/>
      <c r="F310" s="1881"/>
      <c r="G310" s="63"/>
      <c r="H310" s="123" t="s">
        <v>246</v>
      </c>
      <c r="I310" s="62"/>
      <c r="J310" s="47"/>
      <c r="K310" s="47"/>
      <c r="L310" s="47"/>
      <c r="M310" s="48"/>
      <c r="N310" s="26"/>
    </row>
    <row r="311" spans="4:14" ht="23.1" customHeight="1">
      <c r="D311" s="1886"/>
      <c r="E311" s="1881"/>
      <c r="F311" s="1881"/>
      <c r="G311" s="63"/>
      <c r="H311" s="123" t="s">
        <v>131</v>
      </c>
      <c r="I311" s="62"/>
      <c r="J311" s="47"/>
      <c r="K311" s="47"/>
      <c r="L311" s="47"/>
      <c r="M311" s="48"/>
      <c r="N311" s="26"/>
    </row>
    <row r="312" spans="4:14" ht="23.1" customHeight="1">
      <c r="D312" s="1886"/>
      <c r="E312" s="1881"/>
      <c r="F312" s="1881"/>
      <c r="G312" s="63"/>
      <c r="H312" s="123" t="s">
        <v>120</v>
      </c>
      <c r="I312" s="62"/>
      <c r="J312" s="47"/>
      <c r="K312" s="47"/>
      <c r="L312" s="47"/>
      <c r="M312" s="48"/>
      <c r="N312" s="26"/>
    </row>
    <row r="313" spans="4:14">
      <c r="D313" s="1886"/>
      <c r="E313" s="1881"/>
      <c r="F313" s="1881"/>
      <c r="G313" s="63"/>
      <c r="H313" s="49" t="s">
        <v>219</v>
      </c>
      <c r="I313" s="62"/>
      <c r="J313" s="47"/>
      <c r="K313" s="47"/>
      <c r="L313" s="47"/>
      <c r="M313" s="48"/>
      <c r="N313" s="26"/>
    </row>
    <row r="314" spans="4:14" ht="33.75">
      <c r="D314" s="1886"/>
      <c r="E314" s="1881"/>
      <c r="F314" s="1881"/>
      <c r="G314" s="63"/>
      <c r="H314" s="123" t="s">
        <v>257</v>
      </c>
      <c r="I314" s="62"/>
      <c r="J314" s="47"/>
      <c r="K314" s="47"/>
      <c r="L314" s="47"/>
      <c r="M314" s="48"/>
      <c r="N314" s="26"/>
    </row>
    <row r="315" spans="4:14">
      <c r="D315" s="1886"/>
      <c r="E315" s="1881"/>
      <c r="F315" s="1881"/>
      <c r="G315" s="63"/>
      <c r="H315" s="123" t="s">
        <v>247</v>
      </c>
      <c r="I315" s="62"/>
      <c r="J315" s="47"/>
      <c r="K315" s="47"/>
      <c r="L315" s="47"/>
      <c r="M315" s="48"/>
      <c r="N315" s="26"/>
    </row>
    <row r="316" spans="4:14">
      <c r="D316" s="1886"/>
      <c r="E316" s="1881"/>
      <c r="F316" s="1881"/>
      <c r="G316" s="63"/>
      <c r="H316" s="123" t="s">
        <v>248</v>
      </c>
      <c r="I316" s="62"/>
      <c r="J316" s="47"/>
      <c r="K316" s="47"/>
      <c r="L316" s="47"/>
      <c r="M316" s="48"/>
      <c r="N316" s="26"/>
    </row>
    <row r="317" spans="4:14" ht="33" customHeight="1">
      <c r="D317" s="1886"/>
      <c r="E317" s="1881"/>
      <c r="F317" s="1881"/>
      <c r="G317" s="63"/>
      <c r="H317" s="123" t="s">
        <v>249</v>
      </c>
      <c r="I317" s="62"/>
      <c r="J317" s="47"/>
      <c r="K317" s="47"/>
      <c r="L317" s="47"/>
      <c r="M317" s="48"/>
      <c r="N317" s="26"/>
    </row>
    <row r="318" spans="4:14" ht="14.25" customHeight="1">
      <c r="D318" s="1886"/>
      <c r="E318" s="1881"/>
      <c r="F318" s="1881"/>
      <c r="G318" s="128"/>
      <c r="H318" s="45" t="s">
        <v>258</v>
      </c>
      <c r="I318" s="62"/>
      <c r="J318" s="47"/>
      <c r="K318" s="47"/>
      <c r="L318" s="47"/>
      <c r="M318" s="48"/>
      <c r="N318" s="26"/>
    </row>
    <row r="319" spans="4:14" ht="14.25" customHeight="1">
      <c r="D319" s="1886"/>
      <c r="E319" s="1881"/>
      <c r="F319" s="1881"/>
      <c r="G319" s="128"/>
      <c r="H319" s="45" t="s">
        <v>259</v>
      </c>
      <c r="I319" s="62"/>
      <c r="J319" s="47"/>
      <c r="K319" s="47"/>
      <c r="L319" s="47"/>
      <c r="M319" s="48"/>
      <c r="N319" s="26"/>
    </row>
    <row r="320" spans="4:14" ht="14.25" customHeight="1">
      <c r="D320" s="1887"/>
      <c r="E320" s="1882"/>
      <c r="F320" s="1882"/>
      <c r="G320" s="125"/>
      <c r="H320" s="1827" t="s">
        <v>252</v>
      </c>
      <c r="I320" s="88"/>
      <c r="J320" s="52"/>
      <c r="K320" s="52"/>
      <c r="L320" s="52"/>
      <c r="M320" s="53"/>
      <c r="N320" s="26"/>
    </row>
    <row r="321" spans="4:14" ht="15.75" customHeight="1">
      <c r="D321" s="1886"/>
      <c r="E321" s="1881" t="s">
        <v>260</v>
      </c>
      <c r="F321" s="1881"/>
      <c r="G321" s="122"/>
      <c r="H321" s="1805" t="s">
        <v>75</v>
      </c>
      <c r="I321" s="62"/>
      <c r="J321" s="54">
        <v>10</v>
      </c>
      <c r="K321" s="47" t="s">
        <v>243</v>
      </c>
      <c r="L321" s="47"/>
      <c r="M321" s="48"/>
      <c r="N321" s="26"/>
    </row>
    <row r="322" spans="4:14" ht="45">
      <c r="D322" s="1886"/>
      <c r="E322" s="1881"/>
      <c r="F322" s="1881"/>
      <c r="G322" s="63"/>
      <c r="H322" s="49" t="s">
        <v>2095</v>
      </c>
      <c r="I322" s="62"/>
      <c r="J322" s="47"/>
      <c r="K322" s="47"/>
      <c r="L322" s="47"/>
      <c r="M322" s="48"/>
      <c r="N322" s="26"/>
    </row>
    <row r="323" spans="4:14" ht="15" customHeight="1">
      <c r="D323" s="1886"/>
      <c r="G323" s="122"/>
      <c r="H323" s="1805" t="s">
        <v>58</v>
      </c>
      <c r="I323" s="62"/>
      <c r="J323" s="47"/>
      <c r="K323" s="47"/>
      <c r="L323" s="47"/>
      <c r="M323" s="48"/>
      <c r="N323" s="26"/>
    </row>
    <row r="324" spans="4:14" ht="54" customHeight="1">
      <c r="D324" s="1886"/>
      <c r="E324" s="1881"/>
      <c r="F324" s="1881"/>
      <c r="G324" s="63"/>
      <c r="H324" s="49" t="s">
        <v>2096</v>
      </c>
      <c r="I324" s="62"/>
      <c r="J324" s="47"/>
      <c r="K324" s="47"/>
      <c r="L324" s="47"/>
      <c r="M324" s="48"/>
      <c r="N324" s="26"/>
    </row>
    <row r="325" spans="4:14" ht="14.25" customHeight="1">
      <c r="D325" s="1886"/>
      <c r="E325" s="1881"/>
      <c r="F325" s="1881"/>
      <c r="G325" s="122"/>
      <c r="H325" s="59" t="s">
        <v>82</v>
      </c>
      <c r="I325" s="62"/>
      <c r="J325" s="47"/>
      <c r="K325" s="47"/>
      <c r="L325" s="47"/>
      <c r="M325" s="48"/>
      <c r="N325" s="26"/>
    </row>
    <row r="326" spans="4:14" ht="23.1" customHeight="1">
      <c r="D326" s="1886"/>
      <c r="E326" s="63"/>
      <c r="F326" s="63"/>
      <c r="G326" s="63"/>
      <c r="H326" s="123" t="s">
        <v>84</v>
      </c>
      <c r="I326" s="62"/>
      <c r="J326" s="47"/>
      <c r="K326" s="47"/>
      <c r="L326" s="47"/>
      <c r="M326" s="48"/>
      <c r="N326" s="26"/>
    </row>
    <row r="327" spans="4:14" ht="14.25" customHeight="1">
      <c r="D327" s="1886"/>
      <c r="E327" s="1881"/>
      <c r="F327" s="1881"/>
      <c r="G327" s="128"/>
      <c r="H327" s="45" t="s">
        <v>261</v>
      </c>
      <c r="I327" s="62"/>
      <c r="J327" s="47"/>
      <c r="K327" s="47"/>
      <c r="L327" s="47"/>
      <c r="M327" s="48"/>
      <c r="N327" s="26"/>
    </row>
    <row r="328" spans="4:14" ht="14.25" customHeight="1">
      <c r="D328" s="1886"/>
      <c r="E328" s="1881"/>
      <c r="F328" s="1881"/>
      <c r="G328" s="128"/>
      <c r="H328" s="45" t="s">
        <v>85</v>
      </c>
      <c r="I328" s="62"/>
      <c r="J328" s="47"/>
      <c r="K328" s="47"/>
      <c r="L328" s="47"/>
      <c r="M328" s="48"/>
      <c r="N328" s="26"/>
    </row>
    <row r="329" spans="4:14" ht="14.25" customHeight="1">
      <c r="D329" s="1886"/>
      <c r="E329" s="1881"/>
      <c r="F329" s="1881"/>
      <c r="G329" s="128"/>
      <c r="H329" s="45" t="s">
        <v>258</v>
      </c>
      <c r="I329" s="62"/>
      <c r="J329" s="47"/>
      <c r="K329" s="47"/>
      <c r="L329" s="47"/>
      <c r="M329" s="48"/>
      <c r="N329" s="26"/>
    </row>
    <row r="330" spans="4:14" ht="14.25" customHeight="1">
      <c r="D330" s="1886"/>
      <c r="E330" s="1881"/>
      <c r="F330" s="1881"/>
      <c r="G330" s="128"/>
      <c r="H330" s="45" t="s">
        <v>262</v>
      </c>
      <c r="I330" s="62"/>
      <c r="J330" s="47"/>
      <c r="K330" s="47"/>
      <c r="L330" s="47"/>
      <c r="M330" s="48"/>
      <c r="N330" s="26"/>
    </row>
    <row r="331" spans="4:14">
      <c r="D331" s="1885" t="s">
        <v>263</v>
      </c>
      <c r="E331" s="1885"/>
      <c r="F331" s="1885"/>
      <c r="G331" s="1885"/>
      <c r="H331" s="1885"/>
      <c r="I331" s="1885"/>
      <c r="J331" s="1883"/>
      <c r="K331" s="1883"/>
      <c r="L331" s="1883"/>
      <c r="M331" s="1884"/>
      <c r="N331" s="26"/>
    </row>
    <row r="332" spans="4:14" ht="13.5" customHeight="1">
      <c r="D332" s="1886"/>
      <c r="E332" s="1881" t="s">
        <v>214</v>
      </c>
      <c r="F332" s="1881"/>
      <c r="G332" s="122"/>
      <c r="H332" s="1805" t="s">
        <v>75</v>
      </c>
      <c r="I332" s="62"/>
      <c r="J332" s="47"/>
      <c r="K332" s="54">
        <v>1</v>
      </c>
      <c r="L332" s="47" t="s">
        <v>264</v>
      </c>
      <c r="M332" s="48"/>
      <c r="N332" s="26"/>
    </row>
    <row r="333" spans="4:14" ht="22.5">
      <c r="D333" s="1886"/>
      <c r="E333" s="1881"/>
      <c r="F333" s="1881"/>
      <c r="G333" s="63"/>
      <c r="H333" s="49" t="s">
        <v>265</v>
      </c>
      <c r="I333" s="62"/>
      <c r="J333" s="47"/>
      <c r="K333" s="47"/>
      <c r="L333" s="47"/>
      <c r="M333" s="48"/>
      <c r="N333" s="26"/>
    </row>
    <row r="334" spans="4:14">
      <c r="D334" s="1886"/>
      <c r="E334" s="1881"/>
      <c r="F334" s="1881"/>
      <c r="G334" s="122"/>
      <c r="H334" s="59" t="s">
        <v>82</v>
      </c>
      <c r="I334" s="62"/>
      <c r="J334" s="47"/>
      <c r="K334" s="47"/>
      <c r="L334" s="47"/>
      <c r="M334" s="48"/>
      <c r="N334" s="26"/>
    </row>
    <row r="335" spans="4:14" ht="22.35" customHeight="1">
      <c r="D335" s="1886"/>
      <c r="E335" s="1881"/>
      <c r="F335" s="1881"/>
      <c r="G335" s="63"/>
      <c r="H335" s="123" t="s">
        <v>120</v>
      </c>
      <c r="I335" s="62"/>
      <c r="J335" s="47"/>
      <c r="K335" s="47"/>
      <c r="L335" s="47"/>
      <c r="M335" s="48"/>
      <c r="N335" s="26"/>
    </row>
    <row r="336" spans="4:14">
      <c r="D336" s="1887"/>
      <c r="E336" s="1934"/>
      <c r="F336" s="1934"/>
      <c r="G336" s="92"/>
      <c r="H336" s="55" t="s">
        <v>266</v>
      </c>
      <c r="I336" s="88"/>
      <c r="J336" s="52"/>
      <c r="K336" s="52"/>
      <c r="L336" s="52"/>
      <c r="M336" s="53"/>
      <c r="N336" s="26"/>
    </row>
    <row r="337" spans="4:14" ht="13.5" customHeight="1">
      <c r="D337" s="1886"/>
      <c r="E337" s="1881" t="s">
        <v>267</v>
      </c>
      <c r="F337" s="1881"/>
      <c r="G337" s="122"/>
      <c r="H337" s="1805" t="s">
        <v>75</v>
      </c>
      <c r="I337" s="62"/>
      <c r="J337" s="47"/>
      <c r="K337" s="54">
        <v>1</v>
      </c>
      <c r="L337" s="47"/>
      <c r="M337" s="48"/>
      <c r="N337" s="26"/>
    </row>
    <row r="338" spans="4:14" ht="24" customHeight="1">
      <c r="D338" s="1886"/>
      <c r="E338" s="1881"/>
      <c r="F338" s="1881"/>
      <c r="G338" s="63"/>
      <c r="H338" s="49" t="s">
        <v>268</v>
      </c>
      <c r="I338" s="62"/>
      <c r="J338" s="47"/>
      <c r="K338" s="47"/>
      <c r="L338" s="47"/>
      <c r="M338" s="48"/>
      <c r="N338" s="26"/>
    </row>
    <row r="339" spans="4:14" ht="13.5" customHeight="1">
      <c r="D339" s="1886"/>
      <c r="E339" s="1881"/>
      <c r="F339" s="1881"/>
      <c r="G339" s="122"/>
      <c r="H339" s="59" t="s">
        <v>82</v>
      </c>
      <c r="I339" s="62"/>
      <c r="J339" s="47"/>
      <c r="K339" s="47"/>
      <c r="L339" s="47"/>
      <c r="M339" s="48"/>
      <c r="N339" s="26"/>
    </row>
    <row r="340" spans="4:14" ht="23.1" customHeight="1">
      <c r="D340" s="1886"/>
      <c r="E340" s="1881"/>
      <c r="F340" s="1881"/>
      <c r="G340" s="63"/>
      <c r="H340" s="123" t="s">
        <v>120</v>
      </c>
      <c r="I340" s="62"/>
      <c r="J340" s="47"/>
      <c r="K340" s="47"/>
      <c r="L340" s="47"/>
      <c r="M340" s="48"/>
      <c r="N340" s="26"/>
    </row>
    <row r="341" spans="4:14">
      <c r="D341" s="1886"/>
      <c r="E341" s="1882"/>
      <c r="F341" s="1882"/>
      <c r="G341" s="92"/>
      <c r="H341" s="55" t="s">
        <v>266</v>
      </c>
      <c r="I341" s="88"/>
      <c r="J341" s="52"/>
      <c r="K341" s="52"/>
      <c r="L341" s="52"/>
      <c r="M341" s="53"/>
      <c r="N341" s="26"/>
    </row>
    <row r="342" spans="4:14" ht="13.5" customHeight="1">
      <c r="D342" s="1886"/>
      <c r="E342" s="1880" t="s">
        <v>269</v>
      </c>
      <c r="F342" s="1880"/>
      <c r="G342" s="122"/>
      <c r="H342" s="1805" t="s">
        <v>75</v>
      </c>
      <c r="I342" s="62"/>
      <c r="J342" s="47"/>
      <c r="K342" s="54">
        <v>1</v>
      </c>
      <c r="L342" s="47"/>
      <c r="M342" s="48"/>
      <c r="N342" s="26"/>
    </row>
    <row r="343" spans="4:14" ht="23.25" customHeight="1">
      <c r="D343" s="1886"/>
      <c r="E343" s="1881"/>
      <c r="F343" s="1881"/>
      <c r="G343" s="63"/>
      <c r="H343" s="49" t="s">
        <v>268</v>
      </c>
      <c r="I343" s="62"/>
      <c r="J343" s="47"/>
      <c r="K343" s="47"/>
      <c r="L343" s="47"/>
      <c r="M343" s="48"/>
      <c r="N343" s="26"/>
    </row>
    <row r="344" spans="4:14" ht="13.5" customHeight="1">
      <c r="D344" s="1886"/>
      <c r="E344" s="1881"/>
      <c r="F344" s="1881"/>
      <c r="G344" s="122"/>
      <c r="H344" s="59" t="s">
        <v>82</v>
      </c>
      <c r="I344" s="62"/>
      <c r="J344" s="47"/>
      <c r="K344" s="47"/>
      <c r="L344" s="47"/>
      <c r="M344" s="48"/>
      <c r="N344" s="26"/>
    </row>
    <row r="345" spans="4:14" ht="23.45" customHeight="1">
      <c r="D345" s="1886"/>
      <c r="E345" s="1881"/>
      <c r="F345" s="1881"/>
      <c r="G345" s="63"/>
      <c r="H345" s="123" t="s">
        <v>120</v>
      </c>
      <c r="I345" s="62"/>
      <c r="J345" s="47"/>
      <c r="K345" s="47"/>
      <c r="L345" s="47"/>
      <c r="M345" s="48"/>
      <c r="N345" s="26"/>
    </row>
    <row r="346" spans="4:14">
      <c r="D346" s="1886"/>
      <c r="E346" s="1882"/>
      <c r="F346" s="1882"/>
      <c r="G346" s="92"/>
      <c r="H346" s="55" t="s">
        <v>266</v>
      </c>
      <c r="I346" s="88"/>
      <c r="J346" s="52"/>
      <c r="K346" s="52"/>
      <c r="L346" s="52"/>
      <c r="M346" s="53"/>
      <c r="N346" s="26"/>
    </row>
    <row r="347" spans="4:14" ht="13.5" customHeight="1">
      <c r="D347" s="1886"/>
      <c r="E347" s="1881" t="s">
        <v>270</v>
      </c>
      <c r="F347" s="1881"/>
      <c r="G347" s="122"/>
      <c r="H347" s="59" t="s">
        <v>82</v>
      </c>
      <c r="I347" s="62"/>
      <c r="J347" s="47"/>
      <c r="K347" s="47" t="s">
        <v>146</v>
      </c>
      <c r="L347" s="47"/>
      <c r="M347" s="48"/>
      <c r="N347" s="26"/>
    </row>
    <row r="348" spans="4:14" ht="23.45" customHeight="1">
      <c r="D348" s="44"/>
      <c r="E348" s="1881"/>
      <c r="F348" s="1881"/>
      <c r="G348" s="63"/>
      <c r="H348" s="123" t="s">
        <v>120</v>
      </c>
      <c r="I348" s="62"/>
      <c r="J348" s="47"/>
      <c r="K348" s="47"/>
      <c r="L348" s="47"/>
      <c r="M348" s="48"/>
      <c r="N348" s="26"/>
    </row>
    <row r="349" spans="4:14">
      <c r="D349" s="44"/>
      <c r="E349" s="1881"/>
      <c r="F349" s="1881"/>
      <c r="G349" s="63"/>
      <c r="H349" s="49" t="s">
        <v>266</v>
      </c>
      <c r="I349" s="62"/>
      <c r="J349" s="47"/>
      <c r="K349" s="47"/>
      <c r="L349" s="47"/>
      <c r="M349" s="48"/>
      <c r="N349" s="26"/>
    </row>
    <row r="350" spans="4:14">
      <c r="D350" s="1885" t="s">
        <v>271</v>
      </c>
      <c r="E350" s="1885"/>
      <c r="F350" s="1885"/>
      <c r="G350" s="1885"/>
      <c r="H350" s="1885"/>
      <c r="I350" s="1885"/>
      <c r="J350" s="1916"/>
      <c r="K350" s="1916"/>
      <c r="L350" s="1916"/>
      <c r="M350" s="1917"/>
      <c r="N350" s="26"/>
    </row>
    <row r="351" spans="4:14" ht="15" customHeight="1">
      <c r="D351" s="1886" t="s">
        <v>272</v>
      </c>
      <c r="E351" s="1881" t="s">
        <v>214</v>
      </c>
      <c r="F351" s="1881"/>
      <c r="G351" s="122"/>
      <c r="H351" s="1805" t="s">
        <v>75</v>
      </c>
      <c r="I351" s="62"/>
      <c r="J351" s="47"/>
      <c r="K351" s="47"/>
      <c r="L351" s="47"/>
      <c r="M351" s="48"/>
      <c r="N351" s="26"/>
    </row>
    <row r="352" spans="4:14">
      <c r="D352" s="1886"/>
      <c r="E352" s="1881"/>
      <c r="F352" s="1881"/>
      <c r="G352" s="63"/>
      <c r="H352" s="49" t="s">
        <v>273</v>
      </c>
      <c r="I352" s="62"/>
      <c r="J352" s="47"/>
      <c r="K352" s="47"/>
      <c r="L352" s="47"/>
      <c r="M352" s="48"/>
      <c r="N352" s="26"/>
    </row>
    <row r="353" spans="4:14" ht="15" customHeight="1">
      <c r="D353" s="1886"/>
      <c r="E353" s="1881"/>
      <c r="F353" s="1881"/>
      <c r="G353" s="122"/>
      <c r="H353" s="1805" t="s">
        <v>106</v>
      </c>
      <c r="I353" s="62"/>
      <c r="J353" s="47"/>
      <c r="K353" s="47"/>
      <c r="L353" s="47"/>
      <c r="M353" s="48"/>
      <c r="N353" s="26"/>
    </row>
    <row r="354" spans="4:14" ht="31.5" customHeight="1">
      <c r="D354" s="1887"/>
      <c r="E354" s="1882"/>
      <c r="F354" s="1882"/>
      <c r="G354" s="92"/>
      <c r="H354" s="55" t="s">
        <v>274</v>
      </c>
      <c r="I354" s="88"/>
      <c r="J354" s="52"/>
      <c r="K354" s="52"/>
      <c r="L354" s="52"/>
      <c r="M354" s="53"/>
      <c r="N354" s="26"/>
    </row>
    <row r="355" spans="4:14" ht="39" customHeight="1">
      <c r="D355" s="44" t="s">
        <v>275</v>
      </c>
      <c r="E355" s="1881" t="s">
        <v>276</v>
      </c>
      <c r="F355" s="1881"/>
      <c r="G355" s="128"/>
      <c r="H355" s="49" t="s">
        <v>277</v>
      </c>
      <c r="I355" s="62"/>
      <c r="J355" s="54">
        <v>10</v>
      </c>
      <c r="K355" s="47" t="s">
        <v>278</v>
      </c>
      <c r="L355" s="47"/>
      <c r="M355" s="48"/>
      <c r="N355" s="26"/>
    </row>
    <row r="356" spans="4:14">
      <c r="D356" s="1885" t="s">
        <v>279</v>
      </c>
      <c r="E356" s="1885"/>
      <c r="F356" s="1885"/>
      <c r="G356" s="1885"/>
      <c r="H356" s="1885"/>
      <c r="I356" s="1885"/>
      <c r="J356" s="1916"/>
      <c r="K356" s="1916"/>
      <c r="L356" s="1916"/>
      <c r="M356" s="1917"/>
      <c r="N356" s="26"/>
    </row>
    <row r="357" spans="4:14" ht="14.25" customHeight="1">
      <c r="D357" s="1886"/>
      <c r="E357" s="1920" t="s">
        <v>214</v>
      </c>
      <c r="F357" s="1920"/>
      <c r="G357" s="122"/>
      <c r="H357" s="1805" t="s">
        <v>55</v>
      </c>
      <c r="I357" s="62"/>
      <c r="J357" s="47"/>
      <c r="K357" s="47"/>
      <c r="L357" s="47"/>
      <c r="M357" s="48"/>
      <c r="N357" s="26"/>
    </row>
    <row r="358" spans="4:14">
      <c r="D358" s="1886"/>
      <c r="E358" s="1920"/>
      <c r="F358" s="1920"/>
      <c r="G358" s="38"/>
      <c r="H358" s="49" t="s">
        <v>280</v>
      </c>
      <c r="I358" s="62"/>
      <c r="J358" s="47"/>
      <c r="K358" s="47"/>
      <c r="L358" s="47"/>
      <c r="M358" s="48"/>
      <c r="N358" s="26"/>
    </row>
    <row r="359" spans="4:14" ht="13.5" customHeight="1">
      <c r="D359" s="1886"/>
      <c r="E359" s="1920"/>
      <c r="F359" s="1920"/>
      <c r="G359" s="122"/>
      <c r="H359" s="1805" t="s">
        <v>102</v>
      </c>
      <c r="I359" s="62"/>
      <c r="J359" s="47"/>
      <c r="K359" s="47"/>
      <c r="L359" s="47"/>
      <c r="M359" s="48"/>
      <c r="N359" s="26"/>
    </row>
    <row r="360" spans="4:14">
      <c r="D360" s="1886"/>
      <c r="E360" s="1920"/>
      <c r="F360" s="1920"/>
      <c r="G360" s="38"/>
      <c r="H360" s="49" t="s">
        <v>281</v>
      </c>
      <c r="I360" s="62"/>
      <c r="J360" s="47"/>
      <c r="K360" s="47"/>
      <c r="L360" s="47"/>
      <c r="M360" s="48"/>
      <c r="N360" s="26"/>
    </row>
    <row r="361" spans="4:14" ht="13.5" customHeight="1">
      <c r="D361" s="1886"/>
      <c r="E361" s="1920"/>
      <c r="F361" s="1920"/>
      <c r="G361" s="122"/>
      <c r="H361" s="1805" t="s">
        <v>69</v>
      </c>
      <c r="I361" s="62"/>
      <c r="J361" s="47"/>
      <c r="K361" s="47"/>
      <c r="L361" s="47"/>
      <c r="M361" s="48"/>
      <c r="N361" s="26"/>
    </row>
    <row r="362" spans="4:14" ht="22.5">
      <c r="D362" s="1886"/>
      <c r="E362" s="1920"/>
      <c r="F362" s="1920"/>
      <c r="G362" s="38"/>
      <c r="H362" s="49" t="s">
        <v>282</v>
      </c>
      <c r="I362" s="62"/>
      <c r="J362" s="47"/>
      <c r="K362" s="47"/>
      <c r="L362" s="47"/>
      <c r="M362" s="48"/>
      <c r="N362" s="26"/>
    </row>
    <row r="363" spans="4:14" ht="14.25" customHeight="1">
      <c r="D363" s="1886"/>
      <c r="E363" s="1920"/>
      <c r="F363" s="1920"/>
      <c r="G363" s="122"/>
      <c r="H363" s="59" t="s">
        <v>82</v>
      </c>
      <c r="I363" s="62"/>
      <c r="J363" s="47"/>
      <c r="K363" s="47"/>
      <c r="L363" s="47"/>
      <c r="M363" s="48"/>
      <c r="N363" s="26"/>
    </row>
    <row r="364" spans="4:14" ht="22.5">
      <c r="D364" s="1886"/>
      <c r="E364" s="38"/>
      <c r="F364" s="38"/>
      <c r="G364" s="122"/>
      <c r="H364" s="49" t="s">
        <v>292</v>
      </c>
      <c r="I364" s="62"/>
      <c r="J364" s="47"/>
      <c r="K364" s="47"/>
      <c r="L364" s="47"/>
      <c r="M364" s="48"/>
      <c r="N364" s="26"/>
    </row>
    <row r="365" spans="4:14" ht="23.1" customHeight="1">
      <c r="D365" s="1886"/>
      <c r="E365" s="1920"/>
      <c r="F365" s="1920"/>
      <c r="G365" s="38"/>
      <c r="H365" s="123" t="s">
        <v>283</v>
      </c>
      <c r="I365" s="62"/>
      <c r="J365" s="47"/>
      <c r="K365" s="47"/>
      <c r="L365" s="47"/>
      <c r="M365" s="48"/>
      <c r="N365" s="26"/>
    </row>
    <row r="366" spans="4:14" ht="23.1" customHeight="1">
      <c r="D366" s="1887"/>
      <c r="E366" s="1919"/>
      <c r="F366" s="1919"/>
      <c r="G366" s="87"/>
      <c r="H366" s="33" t="s">
        <v>284</v>
      </c>
      <c r="I366" s="88"/>
      <c r="J366" s="52"/>
      <c r="K366" s="52"/>
      <c r="L366" s="52"/>
      <c r="M366" s="53"/>
      <c r="N366" s="26"/>
    </row>
    <row r="367" spans="4:14" ht="15" customHeight="1">
      <c r="D367" s="1886"/>
      <c r="E367" s="1920" t="s">
        <v>285</v>
      </c>
      <c r="F367" s="1920"/>
      <c r="G367" s="122"/>
      <c r="H367" s="1805" t="s">
        <v>55</v>
      </c>
      <c r="I367" s="62"/>
      <c r="J367" s="47"/>
      <c r="K367" s="47"/>
      <c r="L367" s="47"/>
      <c r="M367" s="48"/>
      <c r="N367" s="26"/>
    </row>
    <row r="368" spans="4:14" ht="22.5">
      <c r="D368" s="1886"/>
      <c r="E368" s="1920"/>
      <c r="F368" s="1920"/>
      <c r="G368" s="38"/>
      <c r="H368" s="49" t="s">
        <v>286</v>
      </c>
      <c r="I368" s="62"/>
      <c r="J368" s="47"/>
      <c r="K368" s="47"/>
      <c r="L368" s="47"/>
      <c r="M368" s="48"/>
      <c r="N368" s="26"/>
    </row>
    <row r="369" spans="4:14" ht="15" customHeight="1">
      <c r="D369" s="1886"/>
      <c r="E369" s="1920"/>
      <c r="F369" s="1920"/>
      <c r="G369" s="122"/>
      <c r="H369" s="1805" t="s">
        <v>102</v>
      </c>
      <c r="I369" s="62"/>
      <c r="J369" s="47"/>
      <c r="K369" s="47"/>
      <c r="L369" s="47"/>
      <c r="M369" s="48"/>
      <c r="N369" s="26"/>
    </row>
    <row r="370" spans="4:14">
      <c r="D370" s="1886"/>
      <c r="E370" s="1920"/>
      <c r="F370" s="1920"/>
      <c r="G370" s="38"/>
      <c r="H370" s="49" t="s">
        <v>281</v>
      </c>
      <c r="I370" s="62"/>
      <c r="J370" s="47"/>
      <c r="K370" s="47"/>
      <c r="L370" s="47"/>
      <c r="M370" s="48"/>
      <c r="N370" s="26"/>
    </row>
    <row r="371" spans="4:14" ht="14.25" customHeight="1">
      <c r="D371" s="1886"/>
      <c r="E371" s="1920"/>
      <c r="F371" s="1920"/>
      <c r="G371" s="122"/>
      <c r="H371" s="1805" t="s">
        <v>69</v>
      </c>
      <c r="I371" s="62"/>
      <c r="J371" s="47"/>
      <c r="K371" s="47"/>
      <c r="L371" s="47"/>
      <c r="M371" s="48"/>
      <c r="N371" s="26"/>
    </row>
    <row r="372" spans="4:14" ht="22.5">
      <c r="D372" s="1886"/>
      <c r="E372" s="1920"/>
      <c r="F372" s="1920"/>
      <c r="G372" s="38"/>
      <c r="H372" s="49" t="s">
        <v>282</v>
      </c>
      <c r="I372" s="62"/>
      <c r="J372" s="47"/>
      <c r="K372" s="47"/>
      <c r="L372" s="47"/>
      <c r="M372" s="48"/>
      <c r="N372" s="26"/>
    </row>
    <row r="373" spans="4:14" ht="32.25" customHeight="1">
      <c r="D373" s="1886"/>
      <c r="E373" s="1920"/>
      <c r="F373" s="1920"/>
      <c r="G373" s="122"/>
      <c r="H373" s="49" t="s">
        <v>287</v>
      </c>
      <c r="I373" s="62"/>
      <c r="J373" s="47"/>
      <c r="K373" s="47"/>
      <c r="L373" s="47"/>
      <c r="M373" s="48"/>
      <c r="N373" s="26"/>
    </row>
    <row r="374" spans="4:14" ht="24" customHeight="1">
      <c r="D374" s="1886"/>
      <c r="E374" s="1920"/>
      <c r="F374" s="1920"/>
      <c r="G374" s="38"/>
      <c r="H374" s="123" t="s">
        <v>283</v>
      </c>
      <c r="I374" s="62"/>
      <c r="J374" s="47"/>
      <c r="K374" s="47"/>
      <c r="L374" s="47"/>
      <c r="M374" s="48"/>
      <c r="N374" s="26"/>
    </row>
    <row r="375" spans="4:14" ht="23.1" customHeight="1">
      <c r="D375" s="1886"/>
      <c r="E375" s="1919"/>
      <c r="F375" s="1919"/>
      <c r="G375" s="87"/>
      <c r="H375" s="33" t="s">
        <v>284</v>
      </c>
      <c r="I375" s="88"/>
      <c r="J375" s="52"/>
      <c r="K375" s="52"/>
      <c r="L375" s="52"/>
      <c r="M375" s="53"/>
      <c r="N375" s="26"/>
    </row>
    <row r="376" spans="4:14" ht="14.25" customHeight="1">
      <c r="D376" s="1886"/>
      <c r="E376" s="1920" t="s">
        <v>288</v>
      </c>
      <c r="F376" s="1920"/>
      <c r="G376" s="122"/>
      <c r="H376" s="1805" t="s">
        <v>55</v>
      </c>
      <c r="I376" s="62"/>
      <c r="J376" s="47"/>
      <c r="K376" s="47"/>
      <c r="L376" s="47"/>
      <c r="M376" s="48"/>
      <c r="N376" s="26"/>
    </row>
    <row r="377" spans="4:14" ht="22.5">
      <c r="D377" s="1886"/>
      <c r="E377" s="1920"/>
      <c r="F377" s="1920"/>
      <c r="G377" s="38"/>
      <c r="H377" s="49" t="s">
        <v>286</v>
      </c>
      <c r="I377" s="62"/>
      <c r="J377" s="47"/>
      <c r="K377" s="47"/>
      <c r="L377" s="47"/>
      <c r="M377" s="48"/>
      <c r="N377" s="26"/>
    </row>
    <row r="378" spans="4:14" ht="14.25" customHeight="1">
      <c r="D378" s="1886"/>
      <c r="E378" s="1920"/>
      <c r="F378" s="1920"/>
      <c r="G378" s="122"/>
      <c r="H378" s="1805" t="s">
        <v>102</v>
      </c>
      <c r="I378" s="62"/>
      <c r="J378" s="47"/>
      <c r="K378" s="47"/>
      <c r="L378" s="47"/>
      <c r="M378" s="48"/>
      <c r="N378" s="26"/>
    </row>
    <row r="379" spans="4:14">
      <c r="D379" s="1886"/>
      <c r="E379" s="1920"/>
      <c r="F379" s="1920"/>
      <c r="G379" s="38"/>
      <c r="H379" s="49" t="s">
        <v>281</v>
      </c>
      <c r="I379" s="62"/>
      <c r="J379" s="47"/>
      <c r="K379" s="47"/>
      <c r="L379" s="47"/>
      <c r="M379" s="48"/>
      <c r="N379" s="26"/>
    </row>
    <row r="380" spans="4:14" ht="14.25" customHeight="1">
      <c r="D380" s="1886"/>
      <c r="E380" s="1920"/>
      <c r="F380" s="1920"/>
      <c r="G380" s="122"/>
      <c r="H380" s="1805" t="s">
        <v>69</v>
      </c>
      <c r="I380" s="62"/>
      <c r="J380" s="47"/>
      <c r="K380" s="47"/>
      <c r="L380" s="47"/>
      <c r="M380" s="48"/>
      <c r="N380" s="26"/>
    </row>
    <row r="381" spans="4:14" ht="22.5">
      <c r="D381" s="1886"/>
      <c r="E381" s="1920"/>
      <c r="F381" s="1920"/>
      <c r="G381" s="38"/>
      <c r="H381" s="49" t="s">
        <v>282</v>
      </c>
      <c r="I381" s="62"/>
      <c r="J381" s="47"/>
      <c r="K381" s="47"/>
      <c r="L381" s="47"/>
      <c r="M381" s="48"/>
      <c r="N381" s="26"/>
    </row>
    <row r="382" spans="4:14" ht="14.25" customHeight="1">
      <c r="D382" s="1886"/>
      <c r="E382" s="1920"/>
      <c r="F382" s="1920"/>
      <c r="G382" s="122"/>
      <c r="H382" s="59" t="s">
        <v>82</v>
      </c>
      <c r="I382" s="62"/>
      <c r="J382" s="47"/>
      <c r="K382" s="47"/>
      <c r="L382" s="47"/>
      <c r="M382" s="48"/>
      <c r="N382" s="26"/>
    </row>
    <row r="383" spans="4:14" ht="22.5">
      <c r="D383" s="1886"/>
      <c r="E383" s="38"/>
      <c r="F383" s="38"/>
      <c r="G383" s="122"/>
      <c r="H383" s="49" t="s">
        <v>1976</v>
      </c>
      <c r="I383" s="62"/>
      <c r="J383" s="47"/>
      <c r="K383" s="47"/>
      <c r="L383" s="47"/>
      <c r="M383" s="48"/>
      <c r="N383" s="26"/>
    </row>
    <row r="384" spans="4:14" ht="23.1" customHeight="1">
      <c r="D384" s="1886"/>
      <c r="E384" s="1920"/>
      <c r="F384" s="1920"/>
      <c r="G384" s="38"/>
      <c r="H384" s="123" t="s">
        <v>283</v>
      </c>
      <c r="I384" s="62"/>
      <c r="J384" s="47"/>
      <c r="K384" s="47"/>
      <c r="L384" s="47"/>
      <c r="M384" s="48"/>
      <c r="N384" s="26"/>
    </row>
    <row r="385" spans="4:14" ht="23.45" customHeight="1">
      <c r="D385" s="1886"/>
      <c r="E385" s="1919"/>
      <c r="F385" s="1919"/>
      <c r="G385" s="87"/>
      <c r="H385" s="33" t="s">
        <v>284</v>
      </c>
      <c r="I385" s="88"/>
      <c r="J385" s="52"/>
      <c r="K385" s="52"/>
      <c r="L385" s="52"/>
      <c r="M385" s="53"/>
      <c r="N385" s="26"/>
    </row>
    <row r="386" spans="4:14" ht="15" customHeight="1">
      <c r="D386" s="1886"/>
      <c r="E386" s="1920" t="s">
        <v>289</v>
      </c>
      <c r="F386" s="1920"/>
      <c r="G386" s="122"/>
      <c r="H386" s="1805" t="s">
        <v>102</v>
      </c>
      <c r="I386" s="62"/>
      <c r="J386" s="47"/>
      <c r="K386" s="47"/>
      <c r="L386" s="47"/>
      <c r="M386" s="48"/>
      <c r="N386" s="26"/>
    </row>
    <row r="387" spans="4:14">
      <c r="D387" s="1886"/>
      <c r="E387" s="1920"/>
      <c r="F387" s="1920"/>
      <c r="G387" s="38"/>
      <c r="H387" s="49" t="s">
        <v>281</v>
      </c>
      <c r="I387" s="62"/>
      <c r="J387" s="47"/>
      <c r="K387" s="47"/>
      <c r="L387" s="47"/>
      <c r="M387" s="48"/>
      <c r="N387" s="26"/>
    </row>
    <row r="388" spans="4:14" ht="15" customHeight="1">
      <c r="D388" s="1886"/>
      <c r="E388" s="1920"/>
      <c r="F388" s="1920"/>
      <c r="G388" s="122"/>
      <c r="H388" s="1805" t="s">
        <v>69</v>
      </c>
      <c r="I388" s="62"/>
      <c r="J388" s="47"/>
      <c r="K388" s="47"/>
      <c r="L388" s="47"/>
      <c r="M388" s="48"/>
      <c r="N388" s="26"/>
    </row>
    <row r="389" spans="4:14" ht="22.5">
      <c r="D389" s="1886"/>
      <c r="E389" s="1920"/>
      <c r="F389" s="1920"/>
      <c r="G389" s="38"/>
      <c r="H389" s="49" t="s">
        <v>282</v>
      </c>
      <c r="I389" s="62"/>
      <c r="J389" s="47"/>
      <c r="K389" s="47"/>
      <c r="L389" s="47"/>
      <c r="M389" s="48"/>
      <c r="N389" s="26"/>
    </row>
    <row r="390" spans="4:14" ht="15" customHeight="1">
      <c r="D390" s="1886"/>
      <c r="E390" s="1920"/>
      <c r="F390" s="1920"/>
      <c r="G390" s="122"/>
      <c r="H390" s="59" t="s">
        <v>82</v>
      </c>
      <c r="I390" s="62"/>
      <c r="J390" s="47"/>
      <c r="K390" s="47"/>
      <c r="L390" s="47"/>
      <c r="M390" s="48"/>
      <c r="N390" s="26"/>
    </row>
    <row r="391" spans="4:14" ht="21" customHeight="1">
      <c r="D391" s="1886"/>
      <c r="E391" s="38"/>
      <c r="F391" s="38"/>
      <c r="G391" s="122"/>
      <c r="H391" s="49" t="s">
        <v>1976</v>
      </c>
      <c r="I391" s="62"/>
      <c r="J391" s="47"/>
      <c r="K391" s="47"/>
      <c r="L391" s="47"/>
      <c r="M391" s="48"/>
      <c r="N391" s="26"/>
    </row>
    <row r="392" spans="4:14" ht="23.1" customHeight="1">
      <c r="D392" s="1886"/>
      <c r="E392" s="1920"/>
      <c r="F392" s="1920"/>
      <c r="G392" s="38"/>
      <c r="H392" s="123" t="s">
        <v>283</v>
      </c>
      <c r="I392" s="62"/>
      <c r="J392" s="47"/>
      <c r="K392" s="47"/>
      <c r="L392" s="47"/>
      <c r="M392" s="48"/>
      <c r="N392" s="26"/>
    </row>
    <row r="393" spans="4:14" ht="25.35" customHeight="1">
      <c r="D393" s="1886"/>
      <c r="E393" s="1919"/>
      <c r="F393" s="1919"/>
      <c r="G393" s="87"/>
      <c r="H393" s="33" t="s">
        <v>284</v>
      </c>
      <c r="I393" s="88"/>
      <c r="J393" s="52"/>
      <c r="K393" s="52"/>
      <c r="L393" s="52"/>
      <c r="M393" s="53"/>
      <c r="N393" s="26"/>
    </row>
    <row r="394" spans="4:14" ht="14.25" customHeight="1">
      <c r="D394" s="1886"/>
      <c r="E394" s="1920" t="s">
        <v>290</v>
      </c>
      <c r="F394" s="1920"/>
      <c r="G394" s="122"/>
      <c r="H394" s="1805" t="s">
        <v>55</v>
      </c>
      <c r="I394" s="62"/>
      <c r="J394" s="47"/>
      <c r="K394" s="47"/>
      <c r="L394" s="47"/>
      <c r="M394" s="48"/>
      <c r="N394" s="26"/>
    </row>
    <row r="395" spans="4:14">
      <c r="D395" s="44"/>
      <c r="E395" s="1920"/>
      <c r="F395" s="1920"/>
      <c r="G395" s="38"/>
      <c r="H395" s="49" t="s">
        <v>291</v>
      </c>
      <c r="I395" s="62"/>
      <c r="J395" s="47"/>
      <c r="K395" s="47"/>
      <c r="L395" s="47"/>
      <c r="M395" s="48"/>
      <c r="N395" s="26"/>
    </row>
    <row r="396" spans="4:14" ht="14.25" customHeight="1">
      <c r="D396" s="44"/>
      <c r="E396" s="1920"/>
      <c r="F396" s="1920"/>
      <c r="G396" s="122"/>
      <c r="H396" s="1805" t="s">
        <v>102</v>
      </c>
      <c r="I396" s="62"/>
      <c r="J396" s="47"/>
      <c r="K396" s="47"/>
      <c r="L396" s="47"/>
      <c r="M396" s="48"/>
      <c r="N396" s="26"/>
    </row>
    <row r="397" spans="4:14">
      <c r="D397" s="44"/>
      <c r="E397" s="1920"/>
      <c r="F397" s="1920"/>
      <c r="G397" s="38"/>
      <c r="H397" s="49" t="s">
        <v>281</v>
      </c>
      <c r="I397" s="62"/>
      <c r="J397" s="47"/>
      <c r="K397" s="47"/>
      <c r="L397" s="47"/>
      <c r="M397" s="48"/>
      <c r="N397" s="26"/>
    </row>
    <row r="398" spans="4:14" ht="14.25" customHeight="1">
      <c r="D398" s="44"/>
      <c r="E398" s="1920"/>
      <c r="F398" s="1920"/>
      <c r="G398" s="122"/>
      <c r="H398" s="1805" t="s">
        <v>69</v>
      </c>
      <c r="I398" s="62"/>
      <c r="J398" s="47"/>
      <c r="K398" s="47"/>
      <c r="L398" s="47"/>
      <c r="M398" s="48"/>
      <c r="N398" s="26"/>
    </row>
    <row r="399" spans="4:14" ht="22.5">
      <c r="D399" s="44"/>
      <c r="E399" s="1920"/>
      <c r="F399" s="1920"/>
      <c r="G399" s="38"/>
      <c r="H399" s="49" t="s">
        <v>282</v>
      </c>
      <c r="I399" s="62"/>
      <c r="J399" s="47"/>
      <c r="K399" s="47"/>
      <c r="L399" s="47"/>
      <c r="M399" s="48"/>
      <c r="N399" s="26"/>
    </row>
    <row r="400" spans="4:14" ht="14.25" customHeight="1">
      <c r="D400" s="44"/>
      <c r="E400" s="1920"/>
      <c r="F400" s="1920"/>
      <c r="G400" s="122"/>
      <c r="H400" s="59" t="s">
        <v>82</v>
      </c>
      <c r="I400" s="62"/>
      <c r="J400" s="47"/>
      <c r="K400" s="47"/>
      <c r="L400" s="47"/>
      <c r="M400" s="48"/>
      <c r="N400" s="26"/>
    </row>
    <row r="401" spans="4:14" ht="22.5">
      <c r="D401" s="44"/>
      <c r="E401" s="1920"/>
      <c r="F401" s="1920"/>
      <c r="G401" s="38"/>
      <c r="H401" s="49" t="s">
        <v>292</v>
      </c>
      <c r="I401" s="62"/>
      <c r="J401" s="47"/>
      <c r="K401" s="47"/>
      <c r="L401" s="47"/>
      <c r="M401" s="48"/>
      <c r="N401" s="26"/>
    </row>
    <row r="402" spans="4:14" ht="23.1" customHeight="1">
      <c r="D402" s="44"/>
      <c r="E402" s="1920"/>
      <c r="F402" s="1920"/>
      <c r="G402" s="38"/>
      <c r="H402" s="123" t="s">
        <v>283</v>
      </c>
      <c r="I402" s="62"/>
      <c r="J402" s="47"/>
      <c r="K402" s="47"/>
      <c r="L402" s="47"/>
      <c r="M402" s="48"/>
      <c r="N402" s="26"/>
    </row>
    <row r="403" spans="4:14" ht="23.1" customHeight="1">
      <c r="D403" s="44"/>
      <c r="E403" s="1920"/>
      <c r="F403" s="1920"/>
      <c r="G403" s="38"/>
      <c r="H403" s="123" t="s">
        <v>284</v>
      </c>
      <c r="I403" s="62"/>
      <c r="J403" s="47"/>
      <c r="K403" s="47"/>
      <c r="L403" s="47"/>
      <c r="M403" s="48"/>
      <c r="N403" s="26"/>
    </row>
    <row r="404" spans="4:14" ht="13.5" customHeight="1">
      <c r="D404" s="44"/>
      <c r="E404" s="1920"/>
      <c r="F404" s="1920"/>
      <c r="G404" s="128"/>
      <c r="H404" s="45" t="s">
        <v>1998</v>
      </c>
      <c r="I404" s="62"/>
      <c r="J404" s="47"/>
      <c r="K404" s="47"/>
      <c r="L404" s="47"/>
      <c r="M404" s="48"/>
      <c r="N404" s="26"/>
    </row>
    <row r="405" spans="4:14">
      <c r="D405" s="1885" t="s">
        <v>293</v>
      </c>
      <c r="E405" s="1885"/>
      <c r="F405" s="1885"/>
      <c r="G405" s="1885"/>
      <c r="H405" s="1885"/>
      <c r="I405" s="1885"/>
      <c r="J405" s="1838"/>
      <c r="K405" s="1838"/>
      <c r="L405" s="1838"/>
      <c r="M405" s="1839"/>
      <c r="N405" s="26"/>
    </row>
    <row r="406" spans="4:14" ht="14.25" customHeight="1">
      <c r="D406" s="1886" t="s">
        <v>272</v>
      </c>
      <c r="E406" s="1881" t="s">
        <v>214</v>
      </c>
      <c r="F406" s="1881"/>
      <c r="G406" s="122"/>
      <c r="H406" s="59" t="s">
        <v>82</v>
      </c>
      <c r="I406" s="64"/>
      <c r="J406" s="47"/>
      <c r="K406" s="47" t="s">
        <v>100</v>
      </c>
      <c r="L406" s="47"/>
      <c r="M406" s="48"/>
      <c r="N406" s="26"/>
    </row>
    <row r="407" spans="4:14" ht="23.1" customHeight="1">
      <c r="D407" s="1886"/>
      <c r="E407" s="1881"/>
      <c r="F407" s="1881"/>
      <c r="G407" s="63"/>
      <c r="H407" s="123" t="s">
        <v>294</v>
      </c>
      <c r="I407" s="64"/>
      <c r="J407" s="47"/>
      <c r="K407" s="47"/>
      <c r="L407" s="47"/>
      <c r="M407" s="48"/>
      <c r="N407" s="26"/>
    </row>
    <row r="408" spans="4:14" ht="33" customHeight="1">
      <c r="D408" s="1886"/>
      <c r="E408" s="1881"/>
      <c r="F408" s="1881"/>
      <c r="G408" s="63"/>
      <c r="H408" s="123" t="s">
        <v>295</v>
      </c>
      <c r="I408" s="64"/>
      <c r="J408" s="47"/>
      <c r="K408" s="47"/>
      <c r="L408" s="47"/>
      <c r="M408" s="48"/>
      <c r="N408" s="26"/>
    </row>
    <row r="409" spans="4:14" ht="22.5">
      <c r="D409" s="1886"/>
      <c r="E409" s="1881"/>
      <c r="F409" s="1881"/>
      <c r="G409" s="63"/>
      <c r="H409" s="49" t="s">
        <v>296</v>
      </c>
      <c r="I409" s="64"/>
      <c r="J409" s="47"/>
      <c r="K409" s="47"/>
      <c r="L409" s="47"/>
      <c r="M409" s="48"/>
      <c r="N409" s="26"/>
    </row>
    <row r="410" spans="4:14" ht="14.25" customHeight="1">
      <c r="D410" s="1887"/>
      <c r="E410" s="1882"/>
      <c r="F410" s="1882"/>
      <c r="G410" s="125"/>
      <c r="H410" s="1827" t="s">
        <v>188</v>
      </c>
      <c r="I410" s="94"/>
      <c r="J410" s="52"/>
      <c r="K410" s="52"/>
      <c r="L410" s="52"/>
      <c r="M410" s="53"/>
      <c r="N410" s="26"/>
    </row>
    <row r="411" spans="4:14" ht="14.25" customHeight="1">
      <c r="D411" s="1886"/>
      <c r="E411" s="1881" t="s">
        <v>297</v>
      </c>
      <c r="F411" s="1881"/>
      <c r="G411" s="122"/>
      <c r="H411" s="1841" t="s">
        <v>75</v>
      </c>
      <c r="I411" s="64"/>
      <c r="J411" s="47" t="s">
        <v>298</v>
      </c>
      <c r="K411" s="54">
        <v>1</v>
      </c>
      <c r="L411" s="47"/>
      <c r="M411" s="48"/>
      <c r="N411" s="26"/>
    </row>
    <row r="412" spans="4:14" ht="22.5">
      <c r="D412" s="1886"/>
      <c r="E412" s="1881"/>
      <c r="F412" s="1881"/>
      <c r="G412" s="63"/>
      <c r="H412" s="49" t="s">
        <v>299</v>
      </c>
      <c r="I412" s="64"/>
      <c r="J412" s="47"/>
      <c r="K412" s="47"/>
      <c r="L412" s="47"/>
      <c r="M412" s="48"/>
      <c r="N412" s="26"/>
    </row>
    <row r="413" spans="4:14" ht="15.75" customHeight="1">
      <c r="D413" s="1886"/>
      <c r="E413" s="1881"/>
      <c r="F413" s="1881"/>
      <c r="G413" s="128"/>
      <c r="H413" s="1828" t="s">
        <v>188</v>
      </c>
      <c r="I413" s="64"/>
      <c r="J413" s="47"/>
      <c r="K413" s="47"/>
      <c r="L413" s="47"/>
      <c r="M413" s="48"/>
      <c r="N413" s="26"/>
    </row>
    <row r="414" spans="4:14" ht="13.5" customHeight="1">
      <c r="D414" s="1886"/>
      <c r="E414" s="1881"/>
      <c r="F414" s="1881"/>
      <c r="G414" s="122"/>
      <c r="H414" s="1805" t="s">
        <v>72</v>
      </c>
      <c r="I414" s="64"/>
      <c r="J414" s="47"/>
      <c r="K414" s="47"/>
      <c r="L414" s="47"/>
      <c r="M414" s="48"/>
      <c r="N414" s="26"/>
    </row>
    <row r="415" spans="4:14">
      <c r="D415" s="1886"/>
      <c r="E415" s="1881"/>
      <c r="F415" s="1881"/>
      <c r="G415" s="63"/>
      <c r="H415" s="49" t="s">
        <v>300</v>
      </c>
      <c r="I415" s="64"/>
      <c r="J415" s="47"/>
      <c r="K415" s="47"/>
      <c r="L415" s="47"/>
      <c r="M415" s="48"/>
      <c r="N415" s="26"/>
    </row>
    <row r="416" spans="4:14" ht="15.75" customHeight="1">
      <c r="D416" s="1886"/>
      <c r="E416" s="1881"/>
      <c r="F416" s="1881"/>
      <c r="G416" s="122"/>
      <c r="H416" s="59" t="s">
        <v>82</v>
      </c>
      <c r="I416" s="64"/>
      <c r="J416" s="47"/>
      <c r="K416" s="47"/>
      <c r="L416" s="47"/>
      <c r="M416" s="48"/>
      <c r="N416" s="26"/>
    </row>
    <row r="417" spans="4:14" ht="23.45" customHeight="1">
      <c r="D417" s="1886"/>
      <c r="E417" s="1882"/>
      <c r="F417" s="1882"/>
      <c r="G417" s="92"/>
      <c r="H417" s="33" t="s">
        <v>120</v>
      </c>
      <c r="I417" s="94"/>
      <c r="J417" s="52"/>
      <c r="K417" s="52"/>
      <c r="L417" s="52"/>
      <c r="M417" s="53"/>
      <c r="N417" s="26"/>
    </row>
    <row r="418" spans="4:14" ht="15.75" customHeight="1">
      <c r="D418" s="1886"/>
      <c r="E418" s="1881" t="s">
        <v>301</v>
      </c>
      <c r="F418" s="1881"/>
      <c r="G418" s="122"/>
      <c r="H418" s="59" t="s">
        <v>82</v>
      </c>
      <c r="I418" s="64"/>
      <c r="J418" s="47"/>
      <c r="K418" s="47"/>
      <c r="L418" s="47"/>
      <c r="M418" s="48"/>
      <c r="N418" s="26"/>
    </row>
    <row r="419" spans="4:14" ht="23.1" customHeight="1">
      <c r="D419" s="1886"/>
      <c r="E419" s="1881"/>
      <c r="F419" s="1881"/>
      <c r="G419" s="63"/>
      <c r="H419" s="123" t="s">
        <v>120</v>
      </c>
      <c r="I419" s="64"/>
      <c r="J419" s="47"/>
      <c r="K419" s="47"/>
      <c r="L419" s="47"/>
      <c r="M419" s="48"/>
      <c r="N419" s="26"/>
    </row>
    <row r="420" spans="4:14">
      <c r="D420" s="1886"/>
      <c r="E420" s="63"/>
      <c r="F420" s="63"/>
      <c r="G420" s="63"/>
      <c r="H420" s="33" t="s">
        <v>302</v>
      </c>
      <c r="I420" s="64"/>
      <c r="J420" s="47"/>
      <c r="K420" s="47"/>
      <c r="L420" s="47"/>
      <c r="M420" s="48"/>
      <c r="N420" s="26"/>
    </row>
    <row r="421" spans="4:14" ht="15" customHeight="1">
      <c r="D421" s="1886"/>
      <c r="E421" s="1882"/>
      <c r="F421" s="1882"/>
      <c r="G421" s="125"/>
      <c r="H421" s="1827" t="s">
        <v>188</v>
      </c>
      <c r="I421" s="94"/>
      <c r="J421" s="52"/>
      <c r="K421" s="52"/>
      <c r="L421" s="52"/>
      <c r="M421" s="53"/>
      <c r="N421" s="26"/>
    </row>
    <row r="422" spans="4:14" ht="15.75" customHeight="1">
      <c r="D422" s="1886"/>
      <c r="E422" s="1881" t="s">
        <v>303</v>
      </c>
      <c r="F422" s="1881"/>
      <c r="G422" s="122"/>
      <c r="H422" s="59" t="s">
        <v>82</v>
      </c>
      <c r="I422" s="64"/>
      <c r="J422" s="47"/>
      <c r="K422" s="47"/>
      <c r="L422" s="47"/>
      <c r="M422" s="48"/>
      <c r="N422" s="26"/>
    </row>
    <row r="423" spans="4:14">
      <c r="D423" s="44"/>
      <c r="E423" s="63"/>
      <c r="F423" s="63"/>
      <c r="G423" s="63"/>
      <c r="H423" s="123" t="s">
        <v>302</v>
      </c>
      <c r="I423" s="64"/>
      <c r="J423" s="47"/>
      <c r="K423" s="47"/>
      <c r="L423" s="47"/>
      <c r="M423" s="48"/>
      <c r="N423" s="26"/>
    </row>
    <row r="424" spans="4:14" ht="22.5">
      <c r="D424" s="50"/>
      <c r="E424" s="1882"/>
      <c r="F424" s="1882"/>
      <c r="G424" s="92"/>
      <c r="H424" s="33" t="s">
        <v>304</v>
      </c>
      <c r="I424" s="88"/>
      <c r="J424" s="52"/>
      <c r="K424" s="52"/>
      <c r="L424" s="52"/>
      <c r="M424" s="53"/>
      <c r="N424" s="26"/>
    </row>
    <row r="425" spans="4:14" ht="15.75" customHeight="1">
      <c r="D425" s="1886"/>
      <c r="E425" s="1880" t="s">
        <v>305</v>
      </c>
      <c r="F425" s="1880"/>
      <c r="G425" s="122"/>
      <c r="H425" s="59" t="s">
        <v>82</v>
      </c>
      <c r="I425" s="62"/>
      <c r="J425" s="47"/>
      <c r="K425" s="47"/>
      <c r="L425" s="47"/>
      <c r="M425" s="48"/>
      <c r="N425" s="26"/>
    </row>
    <row r="426" spans="4:14" ht="23.1" customHeight="1">
      <c r="D426" s="1886"/>
      <c r="E426" s="1881"/>
      <c r="F426" s="1881"/>
      <c r="G426" s="63"/>
      <c r="H426" s="123" t="s">
        <v>294</v>
      </c>
      <c r="I426" s="62"/>
      <c r="J426" s="47"/>
      <c r="K426" s="47"/>
      <c r="L426" s="47"/>
      <c r="M426" s="48"/>
      <c r="N426" s="26"/>
    </row>
    <row r="427" spans="4:14" ht="23.1" customHeight="1">
      <c r="D427" s="1886"/>
      <c r="E427" s="1881"/>
      <c r="F427" s="1881"/>
      <c r="G427" s="63"/>
      <c r="H427" s="123" t="s">
        <v>306</v>
      </c>
      <c r="I427" s="62"/>
      <c r="J427" s="47"/>
      <c r="K427" s="47"/>
      <c r="L427" s="47"/>
      <c r="M427" s="48"/>
      <c r="N427" s="26"/>
    </row>
    <row r="428" spans="4:14" ht="33.6" customHeight="1">
      <c r="D428" s="1886"/>
      <c r="E428" s="1881"/>
      <c r="F428" s="1881"/>
      <c r="G428" s="63"/>
      <c r="H428" s="123" t="s">
        <v>295</v>
      </c>
      <c r="I428" s="62"/>
      <c r="J428" s="47"/>
      <c r="K428" s="47"/>
      <c r="L428" s="47"/>
      <c r="M428" s="48"/>
      <c r="N428" s="26"/>
    </row>
    <row r="429" spans="4:14">
      <c r="D429" s="1885" t="s">
        <v>307</v>
      </c>
      <c r="E429" s="1885"/>
      <c r="F429" s="1885"/>
      <c r="G429" s="1885"/>
      <c r="H429" s="1885"/>
      <c r="I429" s="1885"/>
      <c r="J429" s="1883"/>
      <c r="K429" s="1883"/>
      <c r="L429" s="1883"/>
      <c r="M429" s="1884"/>
      <c r="N429" s="26"/>
    </row>
    <row r="430" spans="4:14" ht="15.75" customHeight="1">
      <c r="D430" s="1886"/>
      <c r="E430" s="1881" t="s">
        <v>214</v>
      </c>
      <c r="F430" s="1881"/>
      <c r="G430" s="122"/>
      <c r="H430" s="1805" t="s">
        <v>55</v>
      </c>
      <c r="I430" s="62"/>
      <c r="J430" s="47" t="s">
        <v>308</v>
      </c>
      <c r="K430" s="47" t="s">
        <v>309</v>
      </c>
      <c r="L430" s="47"/>
      <c r="M430" s="48"/>
      <c r="N430" s="26"/>
    </row>
    <row r="431" spans="4:14" ht="22.5">
      <c r="D431" s="1886"/>
      <c r="E431" s="1881"/>
      <c r="F431" s="1881"/>
      <c r="G431" s="63"/>
      <c r="H431" s="49" t="s">
        <v>310</v>
      </c>
      <c r="I431" s="62"/>
      <c r="J431" s="47"/>
      <c r="K431" s="47"/>
      <c r="L431" s="47"/>
      <c r="M431" s="48"/>
      <c r="N431" s="26"/>
    </row>
    <row r="432" spans="4:14" ht="15.75" customHeight="1">
      <c r="D432" s="1886"/>
      <c r="E432" s="1881"/>
      <c r="F432" s="1881"/>
      <c r="G432" s="122"/>
      <c r="H432" s="1805" t="s">
        <v>72</v>
      </c>
      <c r="I432" s="62"/>
      <c r="J432" s="47"/>
      <c r="K432" s="47"/>
      <c r="L432" s="47"/>
      <c r="M432" s="48"/>
      <c r="N432" s="26"/>
    </row>
    <row r="433" spans="4:14" ht="12" customHeight="1">
      <c r="D433" s="1886"/>
      <c r="E433" s="63"/>
      <c r="F433" s="63"/>
      <c r="G433" s="122"/>
      <c r="H433" s="49" t="s">
        <v>311</v>
      </c>
      <c r="I433" s="62"/>
      <c r="J433" s="47"/>
      <c r="K433" s="47"/>
      <c r="L433" s="47"/>
      <c r="M433" s="48"/>
      <c r="N433" s="26"/>
    </row>
    <row r="434" spans="4:14" ht="15.75" customHeight="1">
      <c r="D434" s="1886"/>
      <c r="E434" s="1881"/>
      <c r="F434" s="1881"/>
      <c r="G434" s="122"/>
      <c r="H434" s="59" t="s">
        <v>82</v>
      </c>
      <c r="I434" s="62"/>
      <c r="J434" s="47"/>
      <c r="K434" s="47"/>
      <c r="L434" s="47"/>
      <c r="M434" s="48"/>
      <c r="N434" s="26"/>
    </row>
    <row r="435" spans="4:14" ht="22.5">
      <c r="D435" s="1886"/>
      <c r="E435" s="1881"/>
      <c r="F435" s="1881"/>
      <c r="G435" s="63"/>
      <c r="H435" s="123" t="s">
        <v>120</v>
      </c>
      <c r="I435" s="62"/>
      <c r="J435" s="47"/>
      <c r="K435" s="47"/>
      <c r="L435" s="47"/>
      <c r="M435" s="48"/>
      <c r="N435" s="26"/>
    </row>
    <row r="436" spans="4:14">
      <c r="D436" s="1887"/>
      <c r="E436" s="1882"/>
      <c r="F436" s="1882"/>
      <c r="G436" s="92"/>
      <c r="H436" s="55" t="s">
        <v>312</v>
      </c>
      <c r="I436" s="88"/>
      <c r="J436" s="52"/>
      <c r="K436" s="52"/>
      <c r="L436" s="52"/>
      <c r="M436" s="53"/>
      <c r="N436" s="26"/>
    </row>
    <row r="437" spans="4:14" ht="16.350000000000001" customHeight="1">
      <c r="D437" s="44"/>
      <c r="E437" s="1880" t="s">
        <v>313</v>
      </c>
      <c r="F437" s="1712"/>
      <c r="G437" s="126"/>
      <c r="H437" s="1810" t="s">
        <v>1977</v>
      </c>
      <c r="I437" s="91"/>
      <c r="J437" s="83" t="s">
        <v>308</v>
      </c>
      <c r="K437" s="83" t="s">
        <v>314</v>
      </c>
      <c r="L437" s="83" t="s">
        <v>315</v>
      </c>
      <c r="M437" s="84"/>
      <c r="N437" s="26"/>
    </row>
    <row r="438" spans="4:14">
      <c r="D438" s="44"/>
      <c r="E438" s="1882"/>
      <c r="F438" s="130"/>
      <c r="G438" s="130"/>
      <c r="H438" s="131" t="s">
        <v>316</v>
      </c>
      <c r="I438" s="88"/>
      <c r="J438" s="132"/>
      <c r="K438" s="132"/>
      <c r="L438" s="132"/>
      <c r="M438" s="53"/>
      <c r="N438" s="26"/>
    </row>
    <row r="439" spans="4:14" ht="20.25" customHeight="1">
      <c r="D439" s="44"/>
      <c r="E439" s="1880" t="s">
        <v>317</v>
      </c>
      <c r="F439" s="1712"/>
      <c r="G439" s="134"/>
      <c r="H439" s="86" t="s">
        <v>318</v>
      </c>
      <c r="I439" s="91"/>
      <c r="J439" s="83" t="s">
        <v>319</v>
      </c>
      <c r="K439" s="83" t="s">
        <v>314</v>
      </c>
      <c r="L439" s="83" t="s">
        <v>315</v>
      </c>
      <c r="M439" s="84"/>
      <c r="N439" s="26"/>
    </row>
    <row r="440" spans="4:14" ht="16.5" customHeight="1">
      <c r="D440" s="44"/>
      <c r="E440" s="1882"/>
      <c r="F440" s="92"/>
      <c r="G440" s="125"/>
      <c r="H440" s="1827" t="s">
        <v>320</v>
      </c>
      <c r="I440" s="88"/>
      <c r="J440" s="52"/>
      <c r="K440" s="52"/>
      <c r="L440" s="52"/>
      <c r="M440" s="53"/>
      <c r="N440" s="26"/>
    </row>
    <row r="441" spans="4:14" ht="14.25" customHeight="1">
      <c r="D441" s="44"/>
      <c r="E441" s="1712" t="s">
        <v>321</v>
      </c>
      <c r="F441" s="1712"/>
      <c r="G441" s="134"/>
      <c r="H441" s="1820" t="s">
        <v>72</v>
      </c>
      <c r="I441" s="97"/>
      <c r="J441" s="99" t="s">
        <v>319</v>
      </c>
      <c r="K441" s="99" t="s">
        <v>314</v>
      </c>
      <c r="L441" s="99" t="s">
        <v>315</v>
      </c>
      <c r="M441" s="100"/>
      <c r="N441" s="26"/>
    </row>
    <row r="442" spans="4:14" ht="56.25">
      <c r="D442" s="44"/>
      <c r="E442" s="92"/>
      <c r="F442" s="92"/>
      <c r="G442" s="125"/>
      <c r="H442" s="131" t="s">
        <v>322</v>
      </c>
      <c r="I442" s="88"/>
      <c r="J442" s="132"/>
      <c r="K442" s="132"/>
      <c r="L442" s="132"/>
      <c r="M442" s="53"/>
      <c r="N442" s="26"/>
    </row>
    <row r="443" spans="4:14" ht="15.75" customHeight="1">
      <c r="D443" s="44"/>
      <c r="E443" s="1880" t="s">
        <v>323</v>
      </c>
      <c r="F443" s="1712"/>
      <c r="G443" s="126"/>
      <c r="H443" s="135" t="s">
        <v>82</v>
      </c>
      <c r="I443" s="91"/>
      <c r="J443" s="83" t="s">
        <v>319</v>
      </c>
      <c r="K443" s="83" t="s">
        <v>314</v>
      </c>
      <c r="L443" s="83" t="s">
        <v>315</v>
      </c>
      <c r="M443" s="84"/>
      <c r="N443" s="26"/>
    </row>
    <row r="444" spans="4:14" ht="33.75">
      <c r="D444" s="44"/>
      <c r="E444" s="1882"/>
      <c r="F444" s="92"/>
      <c r="G444" s="92"/>
      <c r="H444" s="33" t="s">
        <v>2117</v>
      </c>
      <c r="I444" s="88"/>
      <c r="J444" s="52"/>
      <c r="K444" s="52"/>
      <c r="L444" s="52"/>
      <c r="M444" s="53"/>
      <c r="N444" s="26"/>
    </row>
    <row r="445" spans="4:14" ht="33.75">
      <c r="D445" s="44"/>
      <c r="E445" s="63" t="s">
        <v>324</v>
      </c>
      <c r="F445" s="63"/>
      <c r="G445" s="63"/>
      <c r="H445" s="49" t="s">
        <v>325</v>
      </c>
      <c r="I445" s="62"/>
      <c r="J445" s="47"/>
      <c r="K445" s="47"/>
      <c r="L445" s="47"/>
      <c r="M445" s="48"/>
      <c r="N445" s="26"/>
    </row>
    <row r="446" spans="4:14">
      <c r="D446" s="1885" t="s">
        <v>326</v>
      </c>
      <c r="E446" s="1885"/>
      <c r="F446" s="1885"/>
      <c r="G446" s="1885"/>
      <c r="H446" s="1885"/>
      <c r="I446" s="1885"/>
      <c r="J446" s="1916"/>
      <c r="K446" s="1916"/>
      <c r="L446" s="1916"/>
      <c r="M446" s="1917"/>
      <c r="N446" s="26"/>
    </row>
    <row r="447" spans="4:14" ht="15" customHeight="1">
      <c r="D447" s="1886"/>
      <c r="E447" s="1881" t="s">
        <v>214</v>
      </c>
      <c r="F447" s="1881"/>
      <c r="G447" s="122"/>
      <c r="H447" s="1805" t="s">
        <v>75</v>
      </c>
      <c r="I447" s="62"/>
      <c r="J447" s="47"/>
      <c r="K447" s="47"/>
      <c r="L447" s="1878" t="s">
        <v>327</v>
      </c>
      <c r="M447" s="48"/>
      <c r="N447" s="26"/>
    </row>
    <row r="448" spans="4:14" ht="31.5" customHeight="1">
      <c r="D448" s="1886"/>
      <c r="E448" s="1881"/>
      <c r="F448" s="1881"/>
      <c r="G448" s="63"/>
      <c r="H448" s="49" t="s">
        <v>328</v>
      </c>
      <c r="I448" s="62"/>
      <c r="J448" s="47"/>
      <c r="K448" s="47"/>
      <c r="L448" s="1878"/>
      <c r="M448" s="48"/>
      <c r="N448" s="26"/>
    </row>
    <row r="449" spans="4:14" s="1811" customFormat="1" ht="15" customHeight="1">
      <c r="D449" s="1886"/>
      <c r="E449" s="1918"/>
      <c r="F449" s="1918"/>
      <c r="G449" s="1812"/>
      <c r="H449" s="1841" t="s">
        <v>58</v>
      </c>
      <c r="I449" s="66"/>
      <c r="J449" s="1813"/>
      <c r="K449" s="1813"/>
      <c r="L449" s="1813"/>
      <c r="M449" s="56"/>
      <c r="N449" s="1814"/>
    </row>
    <row r="450" spans="4:14" ht="63" customHeight="1">
      <c r="D450" s="1886"/>
      <c r="E450" s="1881"/>
      <c r="F450" s="1881"/>
      <c r="G450" s="63"/>
      <c r="H450" s="49" t="s">
        <v>329</v>
      </c>
      <c r="I450" s="62"/>
      <c r="J450" s="47"/>
      <c r="K450" s="47"/>
      <c r="L450" s="47"/>
      <c r="M450" s="48"/>
      <c r="N450" s="26"/>
    </row>
    <row r="451" spans="4:14" ht="15" customHeight="1">
      <c r="D451" s="1886"/>
      <c r="E451" s="1881"/>
      <c r="F451" s="1881"/>
      <c r="G451" s="122"/>
      <c r="H451" s="1805" t="s">
        <v>72</v>
      </c>
      <c r="I451" s="62"/>
      <c r="J451" s="47"/>
      <c r="K451" s="47"/>
      <c r="L451" s="47"/>
      <c r="M451" s="48"/>
      <c r="N451" s="26"/>
    </row>
    <row r="452" spans="4:14" ht="67.5">
      <c r="D452" s="1886"/>
      <c r="E452" s="1881"/>
      <c r="F452" s="1881"/>
      <c r="G452" s="63"/>
      <c r="H452" s="49" t="s">
        <v>330</v>
      </c>
      <c r="I452" s="62"/>
      <c r="J452" s="47"/>
      <c r="K452" s="47"/>
      <c r="L452" s="47"/>
      <c r="M452" s="48"/>
      <c r="N452" s="26"/>
    </row>
    <row r="453" spans="4:14" ht="14.25" customHeight="1">
      <c r="D453" s="1886"/>
      <c r="E453" s="1881"/>
      <c r="F453" s="1881"/>
      <c r="G453" s="122"/>
      <c r="H453" s="59" t="s">
        <v>82</v>
      </c>
      <c r="I453" s="62"/>
      <c r="J453" s="47"/>
      <c r="K453" s="47"/>
      <c r="L453" s="47"/>
      <c r="M453" s="48"/>
      <c r="N453" s="26"/>
    </row>
    <row r="454" spans="4:14" ht="22.35" customHeight="1">
      <c r="D454" s="1886"/>
      <c r="E454" s="1881"/>
      <c r="F454" s="1881"/>
      <c r="G454" s="63"/>
      <c r="H454" s="123" t="s">
        <v>120</v>
      </c>
      <c r="I454" s="62"/>
      <c r="J454" s="47"/>
      <c r="K454" s="47"/>
      <c r="L454" s="47"/>
      <c r="M454" s="48"/>
      <c r="N454" s="26"/>
    </row>
    <row r="455" spans="4:14" ht="13.5" customHeight="1">
      <c r="D455" s="1886"/>
      <c r="E455" s="1881"/>
      <c r="F455" s="1881"/>
      <c r="G455" s="63"/>
      <c r="H455" s="123" t="s">
        <v>182</v>
      </c>
      <c r="I455" s="62"/>
      <c r="J455" s="47"/>
      <c r="K455" s="47"/>
      <c r="L455" s="47"/>
      <c r="M455" s="48"/>
      <c r="N455" s="26"/>
    </row>
    <row r="456" spans="4:14">
      <c r="D456" s="1886"/>
      <c r="E456" s="1881"/>
      <c r="F456" s="1881"/>
      <c r="G456" s="63"/>
      <c r="H456" s="123" t="s">
        <v>246</v>
      </c>
      <c r="I456" s="62"/>
      <c r="J456" s="47"/>
      <c r="K456" s="47"/>
      <c r="L456" s="47"/>
      <c r="M456" s="48"/>
      <c r="N456" s="26"/>
    </row>
    <row r="457" spans="4:14" ht="22.5">
      <c r="D457" s="1887"/>
      <c r="E457" s="1882"/>
      <c r="F457" s="1882"/>
      <c r="G457" s="92"/>
      <c r="H457" s="33" t="s">
        <v>331</v>
      </c>
      <c r="I457" s="88"/>
      <c r="J457" s="52"/>
      <c r="K457" s="52"/>
      <c r="L457" s="52"/>
      <c r="M457" s="53"/>
      <c r="N457" s="26"/>
    </row>
    <row r="458" spans="4:14" ht="14.25" customHeight="1">
      <c r="D458" s="1886"/>
      <c r="E458" s="1881" t="s">
        <v>332</v>
      </c>
      <c r="F458" s="1881"/>
      <c r="G458" s="122"/>
      <c r="H458" s="1805" t="s">
        <v>75</v>
      </c>
      <c r="I458" s="62"/>
      <c r="J458" s="47" t="s">
        <v>319</v>
      </c>
      <c r="K458" s="47" t="s">
        <v>314</v>
      </c>
      <c r="L458" s="47"/>
      <c r="M458" s="48"/>
      <c r="N458" s="26"/>
    </row>
    <row r="459" spans="4:14">
      <c r="D459" s="1886"/>
      <c r="E459" s="1881"/>
      <c r="F459" s="1881"/>
      <c r="G459" s="63"/>
      <c r="H459" s="49" t="s">
        <v>333</v>
      </c>
      <c r="I459" s="62"/>
      <c r="J459" s="47"/>
      <c r="K459" s="47"/>
      <c r="L459" s="47"/>
      <c r="M459" s="48"/>
      <c r="N459" s="26"/>
    </row>
    <row r="460" spans="4:14" ht="14.25" customHeight="1">
      <c r="D460" s="1886"/>
      <c r="E460" s="1881"/>
      <c r="F460" s="1881"/>
      <c r="G460" s="122"/>
      <c r="H460" s="1805" t="s">
        <v>58</v>
      </c>
      <c r="I460" s="62"/>
      <c r="J460" s="47"/>
      <c r="K460" s="47"/>
      <c r="L460" s="47"/>
      <c r="M460" s="48"/>
      <c r="N460" s="26"/>
    </row>
    <row r="461" spans="4:14" ht="67.5">
      <c r="D461" s="1886"/>
      <c r="E461" s="1881"/>
      <c r="F461" s="1881"/>
      <c r="G461" s="63"/>
      <c r="H461" s="49" t="s">
        <v>329</v>
      </c>
      <c r="I461" s="62"/>
      <c r="J461" s="47"/>
      <c r="K461" s="47"/>
      <c r="L461" s="47"/>
      <c r="M461" s="48"/>
      <c r="N461" s="26"/>
    </row>
    <row r="462" spans="4:14" ht="14.25" customHeight="1">
      <c r="D462" s="1886"/>
      <c r="E462" s="1881"/>
      <c r="F462" s="1881"/>
      <c r="G462" s="122"/>
      <c r="H462" s="1805" t="s">
        <v>72</v>
      </c>
      <c r="I462" s="62"/>
      <c r="J462" s="47"/>
      <c r="K462" s="47"/>
      <c r="L462" s="47"/>
      <c r="M462" s="48"/>
      <c r="N462" s="26"/>
    </row>
    <row r="463" spans="4:14" ht="67.5">
      <c r="D463" s="1886"/>
      <c r="E463" s="1881"/>
      <c r="F463" s="1881"/>
      <c r="G463" s="63"/>
      <c r="H463" s="49" t="s">
        <v>330</v>
      </c>
      <c r="I463" s="62"/>
      <c r="J463" s="47"/>
      <c r="K463" s="47"/>
      <c r="L463" s="47"/>
      <c r="M463" s="48"/>
      <c r="N463" s="26"/>
    </row>
    <row r="464" spans="4:14" ht="14.25" customHeight="1">
      <c r="D464" s="1886"/>
      <c r="E464" s="1881"/>
      <c r="F464" s="1881"/>
      <c r="G464" s="122"/>
      <c r="H464" s="59" t="s">
        <v>82</v>
      </c>
      <c r="I464" s="62"/>
      <c r="J464" s="47"/>
      <c r="K464" s="47"/>
      <c r="L464" s="47"/>
      <c r="M464" s="48"/>
      <c r="N464" s="26"/>
    </row>
    <row r="465" spans="4:14" ht="13.5" customHeight="1">
      <c r="D465" s="1886"/>
      <c r="E465" s="1881"/>
      <c r="F465" s="1881"/>
      <c r="G465" s="63"/>
      <c r="H465" s="123" t="s">
        <v>182</v>
      </c>
      <c r="I465" s="62"/>
      <c r="J465" s="47"/>
      <c r="K465" s="47"/>
      <c r="L465" s="47"/>
      <c r="M465" s="48"/>
      <c r="N465" s="26"/>
    </row>
    <row r="466" spans="4:14" ht="22.5">
      <c r="D466" s="1886"/>
      <c r="E466" s="1882"/>
      <c r="F466" s="1882"/>
      <c r="G466" s="92"/>
      <c r="H466" s="33" t="s">
        <v>331</v>
      </c>
      <c r="I466" s="88"/>
      <c r="J466" s="52"/>
      <c r="K466" s="52"/>
      <c r="L466" s="52"/>
      <c r="M466" s="53"/>
      <c r="N466" s="26"/>
    </row>
    <row r="467" spans="4:14" ht="14.25" customHeight="1">
      <c r="D467" s="1886"/>
      <c r="E467" s="1881" t="s">
        <v>334</v>
      </c>
      <c r="F467" s="1881"/>
      <c r="G467" s="122"/>
      <c r="H467" s="1805" t="s">
        <v>75</v>
      </c>
      <c r="I467" s="62"/>
      <c r="J467" s="47" t="s">
        <v>319</v>
      </c>
      <c r="K467" s="47" t="s">
        <v>314</v>
      </c>
      <c r="L467" s="47"/>
      <c r="M467" s="48"/>
      <c r="N467" s="26"/>
    </row>
    <row r="468" spans="4:14">
      <c r="D468" s="1886"/>
      <c r="E468" s="1881"/>
      <c r="F468" s="1881"/>
      <c r="G468" s="63"/>
      <c r="H468" s="49" t="s">
        <v>333</v>
      </c>
      <c r="I468" s="62"/>
      <c r="J468" s="47"/>
      <c r="K468" s="47"/>
      <c r="L468" s="47"/>
      <c r="M468" s="48"/>
      <c r="N468" s="26"/>
    </row>
    <row r="469" spans="4:14" ht="14.25" customHeight="1">
      <c r="D469" s="1886"/>
      <c r="E469" s="1881"/>
      <c r="F469" s="1881"/>
      <c r="G469" s="122"/>
      <c r="H469" s="1805" t="s">
        <v>58</v>
      </c>
      <c r="I469" s="62"/>
      <c r="J469" s="47"/>
      <c r="K469" s="47"/>
      <c r="L469" s="47"/>
      <c r="M469" s="48"/>
      <c r="N469" s="26"/>
    </row>
    <row r="470" spans="4:14" ht="63" customHeight="1">
      <c r="D470" s="1886"/>
      <c r="E470" s="1881"/>
      <c r="F470" s="1881"/>
      <c r="G470" s="63"/>
      <c r="H470" s="49" t="s">
        <v>329</v>
      </c>
      <c r="I470" s="62"/>
      <c r="J470" s="47"/>
      <c r="K470" s="47"/>
      <c r="L470" s="47"/>
      <c r="M470" s="48"/>
      <c r="N470" s="26"/>
    </row>
    <row r="471" spans="4:14" ht="14.25" customHeight="1">
      <c r="D471" s="1886"/>
      <c r="E471" s="1881"/>
      <c r="F471" s="1881"/>
      <c r="G471" s="122"/>
      <c r="H471" s="1805" t="s">
        <v>72</v>
      </c>
      <c r="I471" s="62"/>
      <c r="J471" s="47"/>
      <c r="K471" s="47"/>
      <c r="L471" s="47"/>
      <c r="M471" s="48"/>
      <c r="N471" s="26"/>
    </row>
    <row r="472" spans="4:14" ht="67.5">
      <c r="D472" s="1886"/>
      <c r="E472" s="1881"/>
      <c r="F472" s="1881"/>
      <c r="G472" s="63"/>
      <c r="H472" s="49" t="s">
        <v>330</v>
      </c>
      <c r="I472" s="62"/>
      <c r="J472" s="47"/>
      <c r="K472" s="47"/>
      <c r="L472" s="47"/>
      <c r="M472" s="48"/>
      <c r="N472" s="26"/>
    </row>
    <row r="473" spans="4:14" ht="14.25" customHeight="1">
      <c r="D473" s="1886"/>
      <c r="E473" s="1881"/>
      <c r="F473" s="1881"/>
      <c r="G473" s="122"/>
      <c r="H473" s="59" t="s">
        <v>82</v>
      </c>
      <c r="I473" s="62"/>
      <c r="J473" s="47"/>
      <c r="K473" s="47"/>
      <c r="L473" s="47"/>
      <c r="M473" s="48"/>
      <c r="N473" s="26"/>
    </row>
    <row r="474" spans="4:14" ht="13.5" customHeight="1">
      <c r="D474" s="1886"/>
      <c r="E474" s="1882"/>
      <c r="F474" s="1882"/>
      <c r="G474" s="92"/>
      <c r="H474" s="33" t="s">
        <v>182</v>
      </c>
      <c r="I474" s="88"/>
      <c r="J474" s="52"/>
      <c r="K474" s="52"/>
      <c r="L474" s="52"/>
      <c r="M474" s="53"/>
      <c r="N474" s="26"/>
    </row>
    <row r="475" spans="4:14" ht="15.75" customHeight="1">
      <c r="D475" s="1886"/>
      <c r="E475" s="1881" t="s">
        <v>335</v>
      </c>
      <c r="F475" s="1881"/>
      <c r="G475" s="122"/>
      <c r="H475" s="1805" t="s">
        <v>75</v>
      </c>
      <c r="I475" s="62"/>
      <c r="J475" s="47" t="s">
        <v>319</v>
      </c>
      <c r="K475" s="47" t="s">
        <v>314</v>
      </c>
      <c r="L475" s="47" t="s">
        <v>336</v>
      </c>
      <c r="M475" s="48"/>
      <c r="N475" s="26"/>
    </row>
    <row r="476" spans="4:14">
      <c r="D476" s="1886"/>
      <c r="E476" s="1881"/>
      <c r="F476" s="1881"/>
      <c r="G476" s="63"/>
      <c r="H476" s="49" t="s">
        <v>333</v>
      </c>
      <c r="I476" s="62"/>
      <c r="J476" s="47"/>
      <c r="K476" s="47"/>
      <c r="L476" s="47"/>
      <c r="M476" s="48"/>
      <c r="N476" s="26"/>
    </row>
    <row r="477" spans="4:14" ht="15" customHeight="1">
      <c r="D477" s="1886"/>
      <c r="E477" s="1881"/>
      <c r="F477" s="1881"/>
      <c r="G477" s="128"/>
      <c r="H477" s="45" t="s">
        <v>337</v>
      </c>
      <c r="I477" s="62"/>
      <c r="J477" s="47"/>
      <c r="K477" s="47"/>
      <c r="L477" s="47"/>
      <c r="M477" s="48"/>
      <c r="N477" s="26"/>
    </row>
    <row r="478" spans="4:14" ht="15" customHeight="1">
      <c r="D478" s="1886"/>
      <c r="E478" s="1881"/>
      <c r="F478" s="1881"/>
      <c r="G478" s="122"/>
      <c r="H478" s="1805" t="s">
        <v>58</v>
      </c>
      <c r="I478" s="62"/>
      <c r="J478" s="47"/>
      <c r="K478" s="47"/>
      <c r="L478" s="47"/>
      <c r="M478" s="48"/>
      <c r="N478" s="26"/>
    </row>
    <row r="479" spans="4:14" ht="67.5">
      <c r="D479" s="1886"/>
      <c r="E479" s="1881"/>
      <c r="F479" s="1881"/>
      <c r="G479" s="63"/>
      <c r="H479" s="49" t="s">
        <v>329</v>
      </c>
      <c r="I479" s="62"/>
      <c r="J479" s="47"/>
      <c r="K479" s="47"/>
      <c r="L479" s="47"/>
      <c r="M479" s="48"/>
      <c r="N479" s="26"/>
    </row>
    <row r="480" spans="4:14" ht="13.5" customHeight="1">
      <c r="D480" s="1886"/>
      <c r="E480" s="1881"/>
      <c r="F480" s="1881"/>
      <c r="G480" s="122"/>
      <c r="H480" s="1805" t="s">
        <v>72</v>
      </c>
      <c r="I480" s="62"/>
      <c r="J480" s="47"/>
      <c r="K480" s="47"/>
      <c r="L480" s="47"/>
      <c r="M480" s="48"/>
      <c r="N480" s="26"/>
    </row>
    <row r="481" spans="4:14" ht="63" customHeight="1">
      <c r="D481" s="1886"/>
      <c r="E481" s="1882"/>
      <c r="F481" s="1882"/>
      <c r="G481" s="92"/>
      <c r="H481" s="55" t="s">
        <v>330</v>
      </c>
      <c r="I481" s="88"/>
      <c r="J481" s="52"/>
      <c r="K481" s="52"/>
      <c r="L481" s="52"/>
      <c r="M481" s="53"/>
      <c r="N481" s="26"/>
    </row>
    <row r="482" spans="4:14" ht="15" customHeight="1">
      <c r="D482" s="1886"/>
      <c r="E482" s="1881" t="s">
        <v>338</v>
      </c>
      <c r="F482" s="1881"/>
      <c r="G482" s="122"/>
      <c r="H482" s="1805" t="s">
        <v>55</v>
      </c>
      <c r="I482" s="62"/>
      <c r="J482" s="47" t="s">
        <v>319</v>
      </c>
      <c r="K482" s="47" t="s">
        <v>314</v>
      </c>
      <c r="L482" s="47" t="s">
        <v>336</v>
      </c>
      <c r="M482" s="48"/>
      <c r="N482" s="26"/>
    </row>
    <row r="483" spans="4:14">
      <c r="D483" s="1886"/>
      <c r="E483" s="1881"/>
      <c r="F483" s="1881"/>
      <c r="G483" s="63"/>
      <c r="H483" s="49" t="s">
        <v>333</v>
      </c>
      <c r="I483" s="62"/>
      <c r="J483" s="47"/>
      <c r="K483" s="47"/>
      <c r="L483" s="47"/>
      <c r="M483" s="48"/>
      <c r="N483" s="26"/>
    </row>
    <row r="484" spans="4:14" ht="14.25" customHeight="1">
      <c r="D484" s="1886"/>
      <c r="E484" s="1881"/>
      <c r="F484" s="1881"/>
      <c r="G484" s="128"/>
      <c r="H484" s="45" t="s">
        <v>337</v>
      </c>
      <c r="I484" s="62"/>
      <c r="J484" s="47"/>
      <c r="K484" s="47"/>
      <c r="L484" s="47"/>
      <c r="M484" s="48"/>
      <c r="N484" s="26"/>
    </row>
    <row r="485" spans="4:14" ht="15" customHeight="1">
      <c r="D485" s="1886"/>
      <c r="E485" s="1881"/>
      <c r="F485" s="1881"/>
      <c r="G485" s="122"/>
      <c r="H485" s="1805" t="s">
        <v>58</v>
      </c>
      <c r="I485" s="62"/>
      <c r="J485" s="47"/>
      <c r="K485" s="47"/>
      <c r="L485" s="47"/>
      <c r="M485" s="48"/>
      <c r="N485" s="26"/>
    </row>
    <row r="486" spans="4:14" ht="63.75" customHeight="1">
      <c r="D486" s="1886"/>
      <c r="E486" s="1881"/>
      <c r="F486" s="1881"/>
      <c r="G486" s="63"/>
      <c r="H486" s="49" t="s">
        <v>329</v>
      </c>
      <c r="I486" s="62"/>
      <c r="J486" s="47"/>
      <c r="K486" s="47"/>
      <c r="L486" s="47"/>
      <c r="M486" s="48"/>
      <c r="N486" s="26"/>
    </row>
    <row r="487" spans="4:14" ht="14.25" customHeight="1">
      <c r="D487" s="1886"/>
      <c r="E487" s="1881"/>
      <c r="F487" s="1881"/>
      <c r="G487" s="122"/>
      <c r="H487" s="1805" t="s">
        <v>72</v>
      </c>
      <c r="I487" s="62"/>
      <c r="J487" s="47"/>
      <c r="K487" s="47"/>
      <c r="L487" s="47"/>
      <c r="M487" s="48"/>
      <c r="N487" s="26"/>
    </row>
    <row r="488" spans="4:14" ht="63" customHeight="1">
      <c r="D488" s="1886"/>
      <c r="E488" s="1882"/>
      <c r="F488" s="1882"/>
      <c r="G488" s="92"/>
      <c r="H488" s="55" t="s">
        <v>330</v>
      </c>
      <c r="I488" s="88"/>
      <c r="J488" s="52"/>
      <c r="K488" s="52"/>
      <c r="L488" s="52"/>
      <c r="M488" s="53"/>
      <c r="N488" s="26"/>
    </row>
    <row r="489" spans="4:14" ht="16.5" customHeight="1">
      <c r="D489" s="1886"/>
      <c r="E489" s="1881" t="s">
        <v>339</v>
      </c>
      <c r="F489" s="1881"/>
      <c r="G489" s="128"/>
      <c r="H489" s="45" t="s">
        <v>337</v>
      </c>
      <c r="I489" s="62"/>
      <c r="J489" s="47" t="s">
        <v>319</v>
      </c>
      <c r="K489" s="47" t="s">
        <v>314</v>
      </c>
      <c r="L489" s="47" t="s">
        <v>336</v>
      </c>
      <c r="M489" s="48"/>
      <c r="N489" s="26"/>
    </row>
    <row r="490" spans="4:14" ht="16.5" customHeight="1">
      <c r="D490" s="44"/>
      <c r="E490" s="1881"/>
      <c r="F490" s="1881"/>
      <c r="G490" s="122"/>
      <c r="H490" s="1805" t="s">
        <v>58</v>
      </c>
      <c r="I490" s="62"/>
      <c r="J490" s="47"/>
      <c r="K490" s="47"/>
      <c r="L490" s="47"/>
      <c r="M490" s="48"/>
      <c r="N490" s="26"/>
    </row>
    <row r="491" spans="4:14" ht="67.5">
      <c r="D491" s="44"/>
      <c r="E491" s="1881"/>
      <c r="F491" s="1881"/>
      <c r="G491" s="63"/>
      <c r="H491" s="49" t="s">
        <v>329</v>
      </c>
      <c r="I491" s="62"/>
      <c r="J491" s="47"/>
      <c r="K491" s="47"/>
      <c r="L491" s="47"/>
      <c r="M491" s="48"/>
      <c r="N491" s="26"/>
    </row>
    <row r="492" spans="4:14" ht="14.25" customHeight="1">
      <c r="D492" s="44"/>
      <c r="E492" s="1881"/>
      <c r="F492" s="1881"/>
      <c r="G492" s="122"/>
      <c r="H492" s="1805" t="s">
        <v>72</v>
      </c>
      <c r="I492" s="62"/>
      <c r="J492" s="47"/>
      <c r="K492" s="47"/>
      <c r="L492" s="47"/>
      <c r="M492" s="48"/>
      <c r="N492" s="26"/>
    </row>
    <row r="493" spans="4:14" ht="64.5" customHeight="1">
      <c r="D493" s="44"/>
      <c r="E493" s="1881"/>
      <c r="F493" s="1881"/>
      <c r="G493" s="63"/>
      <c r="H493" s="49" t="s">
        <v>330</v>
      </c>
      <c r="I493" s="62"/>
      <c r="J493" s="47"/>
      <c r="K493" s="47"/>
      <c r="L493" s="47"/>
      <c r="M493" s="48"/>
      <c r="N493" s="26"/>
    </row>
    <row r="494" spans="4:14">
      <c r="D494" s="1885" t="s">
        <v>340</v>
      </c>
      <c r="E494" s="1885"/>
      <c r="F494" s="1885"/>
      <c r="G494" s="1885"/>
      <c r="H494" s="1885"/>
      <c r="I494" s="1885"/>
      <c r="J494" s="1883"/>
      <c r="K494" s="1883"/>
      <c r="L494" s="1883"/>
      <c r="M494" s="1884"/>
      <c r="N494" s="26"/>
    </row>
    <row r="495" spans="4:14" ht="14.25" customHeight="1">
      <c r="D495" s="1886"/>
      <c r="E495" s="1881" t="s">
        <v>214</v>
      </c>
      <c r="F495" s="1881"/>
      <c r="G495" s="122"/>
      <c r="H495" s="1805" t="s">
        <v>75</v>
      </c>
      <c r="I495" s="62"/>
      <c r="J495" s="47"/>
      <c r="K495" s="47"/>
      <c r="L495" s="47" t="s">
        <v>341</v>
      </c>
      <c r="M495" s="48"/>
      <c r="N495" s="26"/>
    </row>
    <row r="496" spans="4:14">
      <c r="D496" s="1886"/>
      <c r="E496" s="1881"/>
      <c r="F496" s="1881"/>
      <c r="G496" s="63"/>
      <c r="H496" s="49" t="s">
        <v>342</v>
      </c>
      <c r="I496" s="62"/>
      <c r="J496" s="47"/>
      <c r="K496" s="47"/>
      <c r="L496" s="47"/>
      <c r="M496" s="48"/>
      <c r="N496" s="26"/>
    </row>
    <row r="497" spans="4:14" ht="14.25" customHeight="1">
      <c r="D497" s="1886"/>
      <c r="E497" s="1881"/>
      <c r="F497" s="1881"/>
      <c r="G497" s="122"/>
      <c r="H497" s="1805" t="s">
        <v>72</v>
      </c>
      <c r="I497" s="62"/>
      <c r="J497" s="47"/>
      <c r="K497" s="47"/>
      <c r="L497" s="47"/>
      <c r="M497" s="48"/>
      <c r="N497" s="26"/>
    </row>
    <row r="498" spans="4:14">
      <c r="D498" s="1886"/>
      <c r="E498" s="1881"/>
      <c r="F498" s="1881"/>
      <c r="G498" s="63"/>
      <c r="H498" s="49" t="s">
        <v>343</v>
      </c>
      <c r="I498" s="62"/>
      <c r="J498" s="47"/>
      <c r="K498" s="47"/>
      <c r="L498" s="47"/>
      <c r="M498" s="48"/>
      <c r="N498" s="26"/>
    </row>
    <row r="499" spans="4:14" ht="15" customHeight="1">
      <c r="D499" s="1886"/>
      <c r="E499" s="1881"/>
      <c r="F499" s="1881"/>
      <c r="G499" s="122"/>
      <c r="H499" s="59" t="s">
        <v>82</v>
      </c>
      <c r="I499" s="62"/>
      <c r="J499" s="47"/>
      <c r="K499" s="47"/>
      <c r="L499" s="47"/>
      <c r="M499" s="48"/>
      <c r="N499" s="26"/>
    </row>
    <row r="500" spans="4:14">
      <c r="D500" s="1887"/>
      <c r="E500" s="1882"/>
      <c r="F500" s="1882"/>
      <c r="G500" s="92"/>
      <c r="H500" s="33" t="s">
        <v>344</v>
      </c>
      <c r="I500" s="88"/>
      <c r="J500" s="52"/>
      <c r="K500" s="52"/>
      <c r="L500" s="52"/>
      <c r="M500" s="53"/>
      <c r="N500" s="26"/>
    </row>
    <row r="501" spans="4:14" ht="21" customHeight="1">
      <c r="D501" s="1889"/>
      <c r="E501" s="1881" t="s">
        <v>345</v>
      </c>
      <c r="F501" s="1881"/>
      <c r="G501" s="128"/>
      <c r="H501" s="86" t="s">
        <v>346</v>
      </c>
      <c r="I501" s="91"/>
      <c r="J501" s="82">
        <v>8</v>
      </c>
      <c r="K501" s="83" t="s">
        <v>347</v>
      </c>
      <c r="L501" s="83" t="s">
        <v>348</v>
      </c>
      <c r="M501" s="84"/>
      <c r="N501" s="26"/>
    </row>
    <row r="502" spans="4:14" ht="14.25" customHeight="1">
      <c r="D502" s="1886"/>
      <c r="E502" s="1881" t="s">
        <v>349</v>
      </c>
      <c r="F502" s="1881"/>
      <c r="G502" s="122"/>
      <c r="H502" s="1805" t="s">
        <v>75</v>
      </c>
      <c r="I502" s="62"/>
      <c r="J502" s="54">
        <v>8</v>
      </c>
      <c r="K502" s="47" t="s">
        <v>350</v>
      </c>
      <c r="L502" s="47"/>
      <c r="M502" s="48"/>
      <c r="N502" s="26"/>
    </row>
    <row r="503" spans="4:14">
      <c r="D503" s="1886"/>
      <c r="E503" s="1881"/>
      <c r="F503" s="1881"/>
      <c r="G503" s="63"/>
      <c r="H503" s="49" t="s">
        <v>342</v>
      </c>
      <c r="I503" s="62"/>
      <c r="J503" s="47"/>
      <c r="K503" s="47"/>
      <c r="L503" s="47"/>
      <c r="M503" s="48"/>
      <c r="N503" s="26"/>
    </row>
    <row r="504" spans="4:14" ht="14.25" customHeight="1">
      <c r="D504" s="1886"/>
      <c r="E504" s="1881"/>
      <c r="F504" s="1881"/>
      <c r="G504" s="122"/>
      <c r="H504" s="1805" t="s">
        <v>72</v>
      </c>
      <c r="I504" s="62"/>
      <c r="J504" s="47"/>
      <c r="K504" s="47"/>
      <c r="L504" s="47"/>
      <c r="M504" s="48"/>
      <c r="N504" s="26"/>
    </row>
    <row r="505" spans="4:14">
      <c r="D505" s="1886"/>
      <c r="E505" s="1881"/>
      <c r="F505" s="1881"/>
      <c r="G505" s="63"/>
      <c r="H505" s="49" t="s">
        <v>343</v>
      </c>
      <c r="I505" s="62"/>
      <c r="J505" s="47"/>
      <c r="K505" s="47"/>
      <c r="L505" s="47"/>
      <c r="M505" s="48"/>
      <c r="N505" s="26"/>
    </row>
    <row r="506" spans="4:14" ht="14.25" customHeight="1">
      <c r="D506" s="1886"/>
      <c r="E506" s="1881"/>
      <c r="F506" s="1881"/>
      <c r="G506" s="122"/>
      <c r="H506" s="59" t="s">
        <v>82</v>
      </c>
      <c r="I506" s="62"/>
      <c r="J506" s="47"/>
      <c r="K506" s="47"/>
      <c r="L506" s="47"/>
      <c r="M506" s="48"/>
      <c r="N506" s="26"/>
    </row>
    <row r="507" spans="4:14">
      <c r="D507" s="1886"/>
      <c r="E507" s="1881"/>
      <c r="F507" s="1881"/>
      <c r="G507" s="63"/>
      <c r="H507" s="123" t="s">
        <v>344</v>
      </c>
      <c r="I507" s="62"/>
      <c r="J507" s="47"/>
      <c r="K507" s="47"/>
      <c r="L507" s="47"/>
      <c r="M507" s="48"/>
      <c r="N507" s="26"/>
    </row>
    <row r="508" spans="4:14" ht="23.1" customHeight="1">
      <c r="D508" s="1886"/>
      <c r="E508" s="1881"/>
      <c r="F508" s="1881"/>
      <c r="G508" s="63"/>
      <c r="H508" s="123" t="s">
        <v>120</v>
      </c>
      <c r="I508" s="62"/>
      <c r="J508" s="47"/>
      <c r="K508" s="47"/>
      <c r="L508" s="47"/>
      <c r="M508" s="48"/>
      <c r="N508" s="26"/>
    </row>
    <row r="509" spans="4:14">
      <c r="D509" s="1886"/>
      <c r="E509" s="1882"/>
      <c r="F509" s="1882"/>
      <c r="G509" s="92"/>
      <c r="H509" s="55" t="s">
        <v>351</v>
      </c>
      <c r="I509" s="88"/>
      <c r="J509" s="52"/>
      <c r="K509" s="52"/>
      <c r="L509" s="52"/>
      <c r="M509" s="53"/>
      <c r="N509" s="26"/>
    </row>
    <row r="510" spans="4:14">
      <c r="D510" s="1886"/>
      <c r="E510" s="1913" t="s">
        <v>352</v>
      </c>
      <c r="F510" s="1913"/>
      <c r="G510" s="95"/>
      <c r="H510" s="96"/>
      <c r="I510" s="97"/>
      <c r="J510" s="98">
        <v>8</v>
      </c>
      <c r="K510" s="99" t="s">
        <v>350</v>
      </c>
      <c r="L510" s="99" t="s">
        <v>348</v>
      </c>
      <c r="M510" s="100"/>
      <c r="N510" s="26"/>
    </row>
    <row r="511" spans="4:14">
      <c r="D511" s="1887"/>
      <c r="E511" s="1913" t="s">
        <v>353</v>
      </c>
      <c r="F511" s="1913"/>
      <c r="G511" s="95"/>
      <c r="H511" s="96"/>
      <c r="I511" s="97"/>
      <c r="J511" s="98">
        <v>8</v>
      </c>
      <c r="K511" s="99" t="s">
        <v>350</v>
      </c>
      <c r="L511" s="99"/>
      <c r="M511" s="100"/>
      <c r="N511" s="26"/>
    </row>
    <row r="512" spans="4:14" ht="25.5" customHeight="1">
      <c r="D512" s="102"/>
      <c r="E512" s="1913" t="s">
        <v>354</v>
      </c>
      <c r="F512" s="1913"/>
      <c r="G512" s="136"/>
      <c r="H512" s="101" t="s">
        <v>346</v>
      </c>
      <c r="I512" s="97"/>
      <c r="J512" s="98">
        <v>8</v>
      </c>
      <c r="K512" s="99" t="s">
        <v>350</v>
      </c>
      <c r="L512" s="99"/>
      <c r="M512" s="100"/>
      <c r="N512" s="26"/>
    </row>
    <row r="513" spans="4:14" ht="35.1" customHeight="1">
      <c r="D513" s="44"/>
      <c r="E513" s="1881" t="s">
        <v>355</v>
      </c>
      <c r="F513" s="1881"/>
      <c r="G513" s="63"/>
      <c r="H513" s="65"/>
      <c r="I513" s="62"/>
      <c r="J513" s="54">
        <v>8</v>
      </c>
      <c r="K513" s="47" t="s">
        <v>347</v>
      </c>
      <c r="L513" s="47"/>
      <c r="M513" s="48"/>
      <c r="N513" s="26"/>
    </row>
    <row r="514" spans="4:14">
      <c r="D514" s="1885" t="s">
        <v>356</v>
      </c>
      <c r="E514" s="1885"/>
      <c r="F514" s="1885"/>
      <c r="G514" s="1885"/>
      <c r="H514" s="1885"/>
      <c r="I514" s="1885"/>
      <c r="J514" s="1838"/>
      <c r="K514" s="1838"/>
      <c r="L514" s="1838"/>
      <c r="M514" s="1839"/>
      <c r="N514" s="26"/>
    </row>
    <row r="515" spans="4:14" ht="13.5" customHeight="1">
      <c r="D515" s="1886" t="s">
        <v>272</v>
      </c>
      <c r="E515" s="1881" t="s">
        <v>214</v>
      </c>
      <c r="F515" s="1881"/>
      <c r="G515" s="122"/>
      <c r="H515" s="1805" t="s">
        <v>75</v>
      </c>
      <c r="I515" s="62"/>
      <c r="J515" s="47" t="s">
        <v>357</v>
      </c>
      <c r="K515" s="47"/>
      <c r="L515" s="47" t="s">
        <v>358</v>
      </c>
      <c r="M515" s="48"/>
      <c r="N515" s="26"/>
    </row>
    <row r="516" spans="4:14">
      <c r="D516" s="1886"/>
      <c r="E516" s="1881"/>
      <c r="F516" s="1881"/>
      <c r="G516" s="63"/>
      <c r="H516" s="49" t="s">
        <v>316</v>
      </c>
      <c r="I516" s="62"/>
      <c r="J516" s="47"/>
      <c r="K516" s="47"/>
      <c r="L516" s="47"/>
      <c r="M516" s="48"/>
      <c r="N516" s="26"/>
    </row>
    <row r="517" spans="4:14" ht="15.75" customHeight="1">
      <c r="D517" s="1886"/>
      <c r="E517" s="1881"/>
      <c r="F517" s="1881"/>
      <c r="G517" s="122"/>
      <c r="H517" s="1805" t="s">
        <v>72</v>
      </c>
      <c r="I517" s="62"/>
      <c r="J517" s="47"/>
      <c r="K517" s="47"/>
      <c r="L517" s="47"/>
      <c r="M517" s="48"/>
      <c r="N517" s="26"/>
    </row>
    <row r="518" spans="4:14">
      <c r="D518" s="1886"/>
      <c r="E518" s="1881"/>
      <c r="F518" s="1881"/>
      <c r="G518" s="63"/>
      <c r="H518" s="59" t="s">
        <v>82</v>
      </c>
      <c r="I518" s="62"/>
      <c r="J518" s="47"/>
      <c r="K518" s="47"/>
      <c r="L518" s="47"/>
      <c r="M518" s="48"/>
      <c r="N518" s="26"/>
    </row>
    <row r="519" spans="4:14" ht="23.1" customHeight="1">
      <c r="D519" s="1886"/>
      <c r="E519" s="1881"/>
      <c r="F519" s="1881"/>
      <c r="G519" s="63"/>
      <c r="H519" s="123" t="s">
        <v>120</v>
      </c>
      <c r="I519" s="62"/>
      <c r="J519" s="47"/>
      <c r="K519" s="47"/>
      <c r="L519" s="47"/>
      <c r="M519" s="48"/>
      <c r="N519" s="26"/>
    </row>
    <row r="520" spans="4:14">
      <c r="D520" s="1887"/>
      <c r="E520" s="1882"/>
      <c r="F520" s="1882"/>
      <c r="G520" s="92"/>
      <c r="H520" s="55" t="s">
        <v>312</v>
      </c>
      <c r="I520" s="88"/>
      <c r="J520" s="52"/>
      <c r="K520" s="52"/>
      <c r="L520" s="52"/>
      <c r="M520" s="53"/>
      <c r="N520" s="26"/>
    </row>
    <row r="521" spans="4:14" ht="13.5" customHeight="1">
      <c r="D521" s="1886"/>
      <c r="E521" s="1880" t="s">
        <v>359</v>
      </c>
      <c r="F521" s="1880"/>
      <c r="G521" s="126"/>
      <c r="H521" s="1810" t="s">
        <v>75</v>
      </c>
      <c r="I521" s="97"/>
      <c r="J521" s="83" t="s">
        <v>308</v>
      </c>
      <c r="K521" s="83" t="s">
        <v>215</v>
      </c>
      <c r="L521" s="1879" t="s">
        <v>360</v>
      </c>
      <c r="M521" s="84"/>
      <c r="N521" s="26"/>
    </row>
    <row r="522" spans="4:14">
      <c r="D522" s="1886"/>
      <c r="E522" s="92"/>
      <c r="F522" s="92"/>
      <c r="G522" s="92"/>
      <c r="H522" s="49" t="s">
        <v>316</v>
      </c>
      <c r="I522" s="91"/>
      <c r="J522" s="47"/>
      <c r="K522" s="47"/>
      <c r="L522" s="1878"/>
      <c r="M522" s="48"/>
      <c r="N522" s="26"/>
    </row>
    <row r="523" spans="4:14" ht="15" customHeight="1">
      <c r="D523" s="1886"/>
      <c r="E523" s="1882" t="s">
        <v>361</v>
      </c>
      <c r="F523" s="1882"/>
      <c r="G523" s="136"/>
      <c r="H523" s="105" t="s">
        <v>82</v>
      </c>
      <c r="I523" s="88"/>
      <c r="J523" s="47" t="s">
        <v>308</v>
      </c>
      <c r="K523" s="47" t="s">
        <v>215</v>
      </c>
      <c r="L523" s="47"/>
      <c r="M523" s="48"/>
      <c r="N523" s="26"/>
    </row>
    <row r="524" spans="4:14" ht="22.5">
      <c r="D524" s="1886"/>
      <c r="E524" s="1913" t="s">
        <v>362</v>
      </c>
      <c r="F524" s="1913"/>
      <c r="G524" s="137"/>
      <c r="H524" s="133" t="s">
        <v>120</v>
      </c>
      <c r="I524" s="97"/>
      <c r="J524" s="47" t="s">
        <v>308</v>
      </c>
      <c r="K524" s="47" t="s">
        <v>215</v>
      </c>
      <c r="L524" s="47"/>
      <c r="M524" s="48"/>
      <c r="N524" s="26"/>
    </row>
    <row r="525" spans="4:14">
      <c r="D525" s="1886"/>
      <c r="E525" s="1882" t="s">
        <v>363</v>
      </c>
      <c r="F525" s="1882"/>
      <c r="G525" s="92"/>
      <c r="H525" s="65" t="s">
        <v>364</v>
      </c>
      <c r="I525" s="62"/>
      <c r="J525" s="47" t="s">
        <v>308</v>
      </c>
      <c r="K525" s="47" t="s">
        <v>215</v>
      </c>
      <c r="L525" s="47"/>
      <c r="M525" s="48"/>
      <c r="N525" s="26"/>
    </row>
    <row r="526" spans="4:14" ht="15" customHeight="1">
      <c r="D526" s="1886"/>
      <c r="E526" s="1881" t="s">
        <v>365</v>
      </c>
      <c r="F526" s="1881"/>
      <c r="G526" s="122"/>
      <c r="H526" s="1805" t="s">
        <v>72</v>
      </c>
      <c r="I526" s="62"/>
      <c r="J526" s="47" t="s">
        <v>308</v>
      </c>
      <c r="K526" s="47" t="s">
        <v>215</v>
      </c>
      <c r="L526" s="47" t="s">
        <v>358</v>
      </c>
      <c r="M526" s="48"/>
      <c r="N526" s="26"/>
    </row>
    <row r="527" spans="4:14" ht="16.5" customHeight="1">
      <c r="D527" s="1886"/>
      <c r="E527" s="1881"/>
      <c r="F527" s="1881"/>
      <c r="G527" s="125"/>
      <c r="H527" s="85" t="s">
        <v>366</v>
      </c>
      <c r="I527" s="62"/>
      <c r="J527" s="47"/>
      <c r="K527" s="47"/>
      <c r="L527" s="47"/>
      <c r="M527" s="48"/>
      <c r="N527" s="26"/>
    </row>
    <row r="528" spans="4:14">
      <c r="D528" s="1886"/>
      <c r="E528" s="1913" t="s">
        <v>367</v>
      </c>
      <c r="F528" s="1913"/>
      <c r="G528" s="95"/>
      <c r="H528" s="106" t="s">
        <v>368</v>
      </c>
      <c r="I528" s="97"/>
      <c r="J528" s="99" t="s">
        <v>308</v>
      </c>
      <c r="K528" s="99" t="s">
        <v>215</v>
      </c>
      <c r="L528" s="99"/>
      <c r="M528" s="100"/>
      <c r="N528" s="26"/>
    </row>
    <row r="529" spans="4:14" ht="19.5" customHeight="1">
      <c r="D529" s="1886"/>
      <c r="E529" s="1881" t="s">
        <v>369</v>
      </c>
      <c r="F529" s="1881"/>
      <c r="G529" s="134"/>
      <c r="H529" s="45" t="s">
        <v>366</v>
      </c>
      <c r="I529" s="62"/>
      <c r="J529" s="47" t="s">
        <v>308</v>
      </c>
      <c r="K529" s="47" t="s">
        <v>215</v>
      </c>
      <c r="L529" s="47" t="s">
        <v>370</v>
      </c>
      <c r="M529" s="48"/>
      <c r="N529" s="26"/>
    </row>
    <row r="530" spans="4:14">
      <c r="D530" s="1915" t="s">
        <v>371</v>
      </c>
      <c r="E530" s="1915"/>
      <c r="F530" s="1915"/>
      <c r="G530" s="1915"/>
      <c r="H530" s="1915"/>
      <c r="I530" s="1915"/>
      <c r="J530" s="1916"/>
      <c r="K530" s="1916"/>
      <c r="L530" s="1916"/>
      <c r="M530" s="1917"/>
      <c r="N530" s="26"/>
    </row>
    <row r="531" spans="4:14" ht="16.5" customHeight="1">
      <c r="D531" s="1886"/>
      <c r="E531" s="1881" t="s">
        <v>214</v>
      </c>
      <c r="F531" s="1881"/>
      <c r="G531" s="122"/>
      <c r="H531" s="1805" t="s">
        <v>75</v>
      </c>
      <c r="I531" s="62"/>
      <c r="J531" s="47"/>
      <c r="K531" s="47"/>
      <c r="L531" s="47" t="s">
        <v>372</v>
      </c>
      <c r="M531" s="48"/>
      <c r="N531" s="26"/>
    </row>
    <row r="532" spans="4:14">
      <c r="D532" s="1886"/>
      <c r="E532" s="1881"/>
      <c r="F532" s="1881"/>
      <c r="G532" s="63"/>
      <c r="H532" s="49" t="s">
        <v>373</v>
      </c>
      <c r="I532" s="62"/>
      <c r="J532" s="47"/>
      <c r="K532" s="47"/>
      <c r="L532" s="47"/>
      <c r="M532" s="48"/>
      <c r="N532" s="26"/>
    </row>
    <row r="533" spans="4:14">
      <c r="D533" s="1886"/>
      <c r="E533" s="1881"/>
      <c r="F533" s="1881"/>
      <c r="G533" s="122"/>
      <c r="H533" s="59" t="s">
        <v>82</v>
      </c>
      <c r="I533" s="62"/>
      <c r="J533" s="47"/>
      <c r="K533" s="47"/>
      <c r="L533" s="47"/>
      <c r="M533" s="48"/>
      <c r="N533" s="26"/>
    </row>
    <row r="534" spans="4:14" ht="23.1" customHeight="1">
      <c r="D534" s="1886"/>
      <c r="E534" s="1881"/>
      <c r="F534" s="1881"/>
      <c r="G534" s="63"/>
      <c r="H534" s="123" t="s">
        <v>120</v>
      </c>
      <c r="I534" s="62"/>
      <c r="J534" s="47"/>
      <c r="K534" s="47"/>
      <c r="L534" s="47"/>
      <c r="M534" s="48"/>
      <c r="N534" s="26"/>
    </row>
    <row r="535" spans="4:14" ht="23.45" customHeight="1">
      <c r="D535" s="1886"/>
      <c r="E535" s="1881"/>
      <c r="F535" s="1881"/>
      <c r="G535" s="63"/>
      <c r="H535" s="123" t="s">
        <v>182</v>
      </c>
      <c r="I535" s="62"/>
      <c r="J535" s="47"/>
      <c r="K535" s="47"/>
      <c r="L535" s="47"/>
      <c r="M535" s="48"/>
      <c r="N535" s="26"/>
    </row>
    <row r="536" spans="4:14" ht="17.25" customHeight="1">
      <c r="D536" s="1886"/>
      <c r="E536" s="1882"/>
      <c r="F536" s="1882"/>
      <c r="G536" s="125"/>
      <c r="H536" s="85" t="s">
        <v>374</v>
      </c>
      <c r="I536" s="88"/>
      <c r="J536" s="52"/>
      <c r="K536" s="52"/>
      <c r="L536" s="52"/>
      <c r="M536" s="53"/>
      <c r="N536" s="26"/>
    </row>
    <row r="537" spans="4:14" ht="19.5" customHeight="1">
      <c r="D537" s="1886"/>
      <c r="E537" s="1913" t="s">
        <v>375</v>
      </c>
      <c r="F537" s="1913"/>
      <c r="G537" s="125"/>
      <c r="H537" s="85" t="s">
        <v>374</v>
      </c>
      <c r="I537" s="97"/>
      <c r="J537" s="99" t="s">
        <v>319</v>
      </c>
      <c r="K537" s="99" t="s">
        <v>319</v>
      </c>
      <c r="L537" s="99" t="s">
        <v>327</v>
      </c>
      <c r="M537" s="100"/>
      <c r="N537" s="26"/>
    </row>
    <row r="538" spans="4:14" ht="16.5" customHeight="1">
      <c r="D538" s="1886"/>
      <c r="E538" s="1881" t="s">
        <v>376</v>
      </c>
      <c r="F538" s="1881"/>
      <c r="G538" s="122"/>
      <c r="H538" s="1805" t="s">
        <v>75</v>
      </c>
      <c r="I538" s="62"/>
      <c r="J538" s="47"/>
      <c r="K538" s="47"/>
      <c r="L538" s="1879" t="s">
        <v>377</v>
      </c>
      <c r="M538" s="48"/>
      <c r="N538" s="26"/>
    </row>
    <row r="539" spans="4:14">
      <c r="D539" s="1886"/>
      <c r="E539" s="63"/>
      <c r="F539" s="63"/>
      <c r="G539" s="63"/>
      <c r="H539" s="49" t="s">
        <v>373</v>
      </c>
      <c r="I539" s="62"/>
      <c r="J539" s="47"/>
      <c r="K539" s="47"/>
      <c r="L539" s="1878"/>
      <c r="M539" s="48"/>
      <c r="N539" s="26"/>
    </row>
    <row r="540" spans="4:14">
      <c r="D540" s="1886"/>
      <c r="E540" s="63"/>
      <c r="F540" s="63"/>
      <c r="G540" s="122"/>
      <c r="H540" s="59" t="s">
        <v>82</v>
      </c>
      <c r="I540" s="62"/>
      <c r="J540" s="47"/>
      <c r="K540" s="47"/>
      <c r="L540" s="1878"/>
      <c r="M540" s="48"/>
      <c r="N540" s="26"/>
    </row>
    <row r="541" spans="4:14" ht="23.1" customHeight="1">
      <c r="D541" s="1886"/>
      <c r="E541" s="1881"/>
      <c r="F541" s="1881"/>
      <c r="G541" s="63"/>
      <c r="H541" s="123" t="s">
        <v>120</v>
      </c>
      <c r="I541" s="62"/>
      <c r="J541" s="47"/>
      <c r="K541" s="47"/>
      <c r="L541" s="47"/>
      <c r="M541" s="48"/>
      <c r="N541" s="26"/>
    </row>
    <row r="542" spans="4:14">
      <c r="D542" s="1886"/>
      <c r="E542" s="1881"/>
      <c r="F542" s="1881"/>
      <c r="G542" s="63"/>
      <c r="H542" s="49" t="s">
        <v>378</v>
      </c>
      <c r="I542" s="62"/>
      <c r="J542" s="47"/>
      <c r="K542" s="47"/>
      <c r="L542" s="47"/>
      <c r="M542" s="48"/>
      <c r="N542" s="26"/>
    </row>
    <row r="543" spans="4:14" ht="22.5">
      <c r="D543" s="1886"/>
      <c r="E543" s="1881"/>
      <c r="F543" s="1881"/>
      <c r="G543" s="63"/>
      <c r="H543" s="123" t="s">
        <v>304</v>
      </c>
      <c r="I543" s="62"/>
      <c r="J543" s="47"/>
      <c r="K543" s="47"/>
      <c r="L543" s="47"/>
      <c r="M543" s="48"/>
      <c r="N543" s="26"/>
    </row>
    <row r="544" spans="4:14" ht="14.25" customHeight="1">
      <c r="D544" s="1886"/>
      <c r="E544" s="1881"/>
      <c r="F544" s="1881"/>
      <c r="G544" s="63"/>
      <c r="H544" s="123" t="s">
        <v>182</v>
      </c>
      <c r="I544" s="62"/>
      <c r="J544" s="47"/>
      <c r="K544" s="47"/>
      <c r="L544" s="47"/>
      <c r="M544" s="48"/>
      <c r="N544" s="26"/>
    </row>
    <row r="545" spans="4:14" ht="23.1" customHeight="1">
      <c r="D545" s="1886"/>
      <c r="E545" s="63"/>
      <c r="F545" s="63"/>
      <c r="G545" s="63"/>
      <c r="H545" s="33" t="s">
        <v>379</v>
      </c>
      <c r="I545" s="62"/>
      <c r="J545" s="47"/>
      <c r="K545" s="47"/>
      <c r="L545" s="47"/>
      <c r="M545" s="48"/>
      <c r="N545" s="26"/>
    </row>
    <row r="546" spans="4:14" ht="18" customHeight="1">
      <c r="D546" s="1886"/>
      <c r="E546" s="1882"/>
      <c r="F546" s="1882"/>
      <c r="G546" s="125"/>
      <c r="H546" s="85" t="s">
        <v>374</v>
      </c>
      <c r="I546" s="88"/>
      <c r="J546" s="52"/>
      <c r="K546" s="52"/>
      <c r="L546" s="52"/>
      <c r="M546" s="53"/>
      <c r="N546" s="26"/>
    </row>
    <row r="547" spans="4:14" s="1811" customFormat="1" ht="15" customHeight="1">
      <c r="D547" s="1886"/>
      <c r="E547" s="1914" t="s">
        <v>380</v>
      </c>
      <c r="F547" s="1914"/>
      <c r="G547" s="1812"/>
      <c r="H547" s="1841" t="s">
        <v>75</v>
      </c>
      <c r="I547" s="66"/>
      <c r="J547" s="1813" t="s">
        <v>319</v>
      </c>
      <c r="K547" s="1813" t="s">
        <v>381</v>
      </c>
      <c r="L547" s="1813"/>
      <c r="M547" s="56"/>
      <c r="N547" s="1814"/>
    </row>
    <row r="548" spans="4:14">
      <c r="D548" s="1886"/>
      <c r="E548" s="1919"/>
      <c r="F548" s="1919"/>
      <c r="G548" s="87"/>
      <c r="H548" s="55" t="s">
        <v>382</v>
      </c>
      <c r="I548" s="88"/>
      <c r="J548" s="52"/>
      <c r="K548" s="52"/>
      <c r="L548" s="52"/>
      <c r="M548" s="53"/>
      <c r="N548" s="26"/>
    </row>
    <row r="549" spans="4:14">
      <c r="D549" s="1886"/>
      <c r="E549" s="1920" t="s">
        <v>383</v>
      </c>
      <c r="F549" s="1920"/>
      <c r="G549" s="122"/>
      <c r="H549" s="59" t="s">
        <v>82</v>
      </c>
      <c r="I549" s="62"/>
      <c r="J549" s="54">
        <v>8</v>
      </c>
      <c r="K549" s="54">
        <v>6</v>
      </c>
      <c r="L549" s="47"/>
      <c r="M549" s="48"/>
      <c r="N549" s="26"/>
    </row>
    <row r="550" spans="4:14" ht="22.5">
      <c r="D550" s="1886"/>
      <c r="E550" s="1920"/>
      <c r="F550" s="1920"/>
      <c r="G550" s="38"/>
      <c r="H550" s="123" t="s">
        <v>304</v>
      </c>
      <c r="I550" s="62"/>
      <c r="J550" s="47"/>
      <c r="K550" s="47"/>
      <c r="L550" s="47"/>
      <c r="M550" s="48"/>
      <c r="N550" s="26"/>
    </row>
    <row r="551" spans="4:14" ht="23.45" customHeight="1">
      <c r="D551" s="1886"/>
      <c r="E551" s="1919"/>
      <c r="F551" s="1919"/>
      <c r="G551" s="87"/>
      <c r="H551" s="33" t="s">
        <v>120</v>
      </c>
      <c r="I551" s="88"/>
      <c r="J551" s="52"/>
      <c r="K551" s="52"/>
      <c r="L551" s="52"/>
      <c r="M551" s="53"/>
      <c r="N551" s="26"/>
    </row>
    <row r="552" spans="4:14">
      <c r="D552" s="1886"/>
      <c r="E552" s="1920" t="s">
        <v>384</v>
      </c>
      <c r="F552" s="1920"/>
      <c r="G552" s="122"/>
      <c r="H552" s="59" t="s">
        <v>82</v>
      </c>
      <c r="I552" s="62"/>
      <c r="J552" s="47" t="s">
        <v>319</v>
      </c>
      <c r="K552" s="69">
        <v>6.9</v>
      </c>
      <c r="L552" s="47"/>
      <c r="M552" s="48"/>
      <c r="N552" s="26"/>
    </row>
    <row r="553" spans="4:14" ht="13.5" customHeight="1">
      <c r="D553" s="44"/>
      <c r="E553" s="1920"/>
      <c r="F553" s="1920"/>
      <c r="G553" s="38"/>
      <c r="H553" s="123" t="s">
        <v>304</v>
      </c>
      <c r="I553" s="62"/>
      <c r="J553" s="47"/>
      <c r="K553" s="47"/>
      <c r="L553" s="47"/>
      <c r="M553" s="48"/>
      <c r="N553" s="26"/>
    </row>
    <row r="554" spans="4:14" ht="23.45" customHeight="1">
      <c r="D554" s="50"/>
      <c r="E554" s="1919"/>
      <c r="F554" s="1919"/>
      <c r="G554" s="87"/>
      <c r="H554" s="33" t="s">
        <v>120</v>
      </c>
      <c r="I554" s="88"/>
      <c r="J554" s="52"/>
      <c r="K554" s="52"/>
      <c r="L554" s="52"/>
      <c r="M554" s="53"/>
      <c r="N554" s="26"/>
    </row>
    <row r="555" spans="4:14" ht="16.5" customHeight="1">
      <c r="D555" s="44"/>
      <c r="E555" s="1881" t="s">
        <v>385</v>
      </c>
      <c r="F555" s="1881"/>
      <c r="G555" s="1812"/>
      <c r="H555" s="1805" t="s">
        <v>55</v>
      </c>
      <c r="I555" s="62"/>
      <c r="J555" s="47"/>
      <c r="K555" s="47"/>
      <c r="L555" s="47" t="s">
        <v>386</v>
      </c>
      <c r="M555" s="48"/>
      <c r="N555" s="26"/>
    </row>
    <row r="556" spans="4:14">
      <c r="D556" s="44"/>
      <c r="E556" s="1881"/>
      <c r="F556" s="1881"/>
      <c r="G556" s="63"/>
      <c r="H556" s="49" t="s">
        <v>373</v>
      </c>
      <c r="I556" s="62"/>
      <c r="J556" s="47"/>
      <c r="K556" s="47"/>
      <c r="L556" s="47"/>
      <c r="M556" s="48"/>
      <c r="N556" s="26"/>
    </row>
    <row r="557" spans="4:14" ht="18" customHeight="1">
      <c r="D557" s="44"/>
      <c r="E557" s="1881"/>
      <c r="F557" s="1881"/>
      <c r="G557" s="128"/>
      <c r="H557" s="45" t="s">
        <v>374</v>
      </c>
      <c r="I557" s="62"/>
      <c r="J557" s="47"/>
      <c r="K557" s="47"/>
      <c r="L557" s="47"/>
      <c r="M557" s="48"/>
      <c r="N557" s="26"/>
    </row>
    <row r="558" spans="4:14">
      <c r="D558" s="1885" t="s">
        <v>387</v>
      </c>
      <c r="E558" s="1885"/>
      <c r="F558" s="1885"/>
      <c r="G558" s="1885"/>
      <c r="H558" s="1885"/>
      <c r="I558" s="1885"/>
      <c r="J558" s="1838"/>
      <c r="K558" s="1838"/>
      <c r="L558" s="1838"/>
      <c r="M558" s="1839"/>
      <c r="N558" s="26"/>
    </row>
    <row r="559" spans="4:14" ht="14.25" customHeight="1">
      <c r="D559" s="1886" t="s">
        <v>272</v>
      </c>
      <c r="E559" s="1881" t="s">
        <v>214</v>
      </c>
      <c r="F559" s="1881"/>
      <c r="G559" s="122"/>
      <c r="H559" s="1805" t="s">
        <v>75</v>
      </c>
      <c r="I559" s="62"/>
      <c r="J559" s="47"/>
      <c r="K559" s="47"/>
      <c r="L559" s="47"/>
      <c r="M559" s="48"/>
      <c r="N559" s="26"/>
    </row>
    <row r="560" spans="4:14">
      <c r="D560" s="1886"/>
      <c r="E560" s="1881"/>
      <c r="F560" s="1881"/>
      <c r="G560" s="63"/>
      <c r="H560" s="49" t="s">
        <v>388</v>
      </c>
      <c r="I560" s="62"/>
      <c r="J560" s="47"/>
      <c r="K560" s="47"/>
      <c r="L560" s="47"/>
      <c r="M560" s="48"/>
      <c r="N560" s="26"/>
    </row>
    <row r="561" spans="4:14" ht="13.5" customHeight="1">
      <c r="D561" s="1886"/>
      <c r="E561" s="1881"/>
      <c r="F561" s="1881"/>
      <c r="G561" s="122"/>
      <c r="H561" s="1805" t="s">
        <v>58</v>
      </c>
      <c r="I561" s="62"/>
      <c r="J561" s="47"/>
      <c r="K561" s="47"/>
      <c r="L561" s="47"/>
      <c r="M561" s="48"/>
      <c r="N561" s="26"/>
    </row>
    <row r="562" spans="4:14">
      <c r="D562" s="1886"/>
      <c r="E562" s="1881"/>
      <c r="F562" s="1881"/>
      <c r="G562" s="63"/>
      <c r="H562" s="49" t="s">
        <v>389</v>
      </c>
      <c r="I562" s="62"/>
      <c r="J562" s="47"/>
      <c r="K562" s="47"/>
      <c r="L562" s="47"/>
      <c r="M562" s="48"/>
      <c r="N562" s="26"/>
    </row>
    <row r="563" spans="4:14">
      <c r="D563" s="1886"/>
      <c r="E563" s="1881"/>
      <c r="F563" s="1881"/>
      <c r="G563" s="122"/>
      <c r="H563" s="59" t="s">
        <v>82</v>
      </c>
      <c r="I563" s="62"/>
      <c r="J563" s="47"/>
      <c r="K563" s="47"/>
      <c r="L563" s="47"/>
      <c r="M563" s="48"/>
      <c r="N563" s="26"/>
    </row>
    <row r="564" spans="4:14" ht="13.5" customHeight="1">
      <c r="D564" s="1886"/>
      <c r="E564" s="1881"/>
      <c r="F564" s="1881"/>
      <c r="G564" s="63"/>
      <c r="H564" s="123" t="s">
        <v>390</v>
      </c>
      <c r="I564" s="62"/>
      <c r="J564" s="47"/>
      <c r="K564" s="47"/>
      <c r="L564" s="47"/>
      <c r="M564" s="48"/>
      <c r="N564" s="26"/>
    </row>
    <row r="565" spans="4:14">
      <c r="D565" s="1886"/>
      <c r="E565" s="1881"/>
      <c r="F565" s="1881"/>
      <c r="G565" s="63"/>
      <c r="H565" s="49" t="s">
        <v>391</v>
      </c>
      <c r="I565" s="62"/>
      <c r="J565" s="47"/>
      <c r="K565" s="47"/>
      <c r="L565" s="47"/>
      <c r="M565" s="48"/>
      <c r="N565" s="26"/>
    </row>
    <row r="566" spans="4:14" ht="23.1" customHeight="1">
      <c r="D566" s="1886"/>
      <c r="E566" s="1881"/>
      <c r="F566" s="1881"/>
      <c r="G566" s="63"/>
      <c r="H566" s="123" t="s">
        <v>392</v>
      </c>
      <c r="I566" s="62"/>
      <c r="J566" s="47"/>
      <c r="K566" s="47"/>
      <c r="L566" s="47"/>
      <c r="M566" s="48"/>
      <c r="N566" s="26"/>
    </row>
    <row r="567" spans="4:14" ht="22.35" customHeight="1">
      <c r="D567" s="1887"/>
      <c r="E567" s="1882"/>
      <c r="F567" s="1882"/>
      <c r="G567" s="92"/>
      <c r="H567" s="33" t="s">
        <v>393</v>
      </c>
      <c r="I567" s="88"/>
      <c r="J567" s="52"/>
      <c r="K567" s="52"/>
      <c r="L567" s="52"/>
      <c r="M567" s="53"/>
      <c r="N567" s="26"/>
    </row>
    <row r="568" spans="4:14" ht="19.5" customHeight="1">
      <c r="D568" s="1886"/>
      <c r="E568" s="1880" t="s">
        <v>394</v>
      </c>
      <c r="F568" s="1880"/>
      <c r="G568" s="122"/>
      <c r="H568" s="59" t="s">
        <v>82</v>
      </c>
      <c r="I568" s="91"/>
      <c r="J568" s="82">
        <v>8</v>
      </c>
      <c r="K568" s="83" t="s">
        <v>100</v>
      </c>
      <c r="L568" s="83"/>
      <c r="M568" s="84"/>
      <c r="N568" s="26"/>
    </row>
    <row r="569" spans="4:14" ht="21" customHeight="1">
      <c r="D569" s="1886"/>
      <c r="E569" s="92"/>
      <c r="F569" s="92"/>
      <c r="G569" s="139"/>
      <c r="H569" s="119" t="s">
        <v>393</v>
      </c>
      <c r="I569" s="62"/>
      <c r="J569" s="54"/>
      <c r="K569" s="47"/>
      <c r="L569" s="47"/>
      <c r="M569" s="48"/>
      <c r="N569" s="26"/>
    </row>
    <row r="570" spans="4:14" ht="24" customHeight="1">
      <c r="D570" s="1886"/>
      <c r="E570" s="1881" t="s">
        <v>395</v>
      </c>
      <c r="F570" s="1881"/>
      <c r="G570" s="63"/>
      <c r="H570" s="123"/>
      <c r="I570" s="62"/>
      <c r="J570" s="54">
        <v>8</v>
      </c>
      <c r="K570" s="47" t="s">
        <v>396</v>
      </c>
      <c r="L570" s="47"/>
      <c r="M570" s="48"/>
      <c r="N570" s="26"/>
    </row>
    <row r="571" spans="4:14">
      <c r="D571" s="1885" t="s">
        <v>397</v>
      </c>
      <c r="E571" s="1885"/>
      <c r="F571" s="1885"/>
      <c r="G571" s="1885"/>
      <c r="H571" s="1885"/>
      <c r="I571" s="1885"/>
      <c r="J571" s="1883"/>
      <c r="K571" s="1883"/>
      <c r="L571" s="1883"/>
      <c r="M571" s="1884"/>
      <c r="N571" s="26"/>
    </row>
    <row r="572" spans="4:14" ht="15" customHeight="1">
      <c r="D572" s="1886"/>
      <c r="E572" s="1881" t="s">
        <v>214</v>
      </c>
      <c r="F572" s="1881"/>
      <c r="G572" s="128"/>
      <c r="H572" s="1821" t="s">
        <v>75</v>
      </c>
      <c r="I572" s="62"/>
      <c r="J572" s="47"/>
      <c r="K572" s="47"/>
      <c r="L572" s="47"/>
      <c r="M572" s="48"/>
      <c r="N572" s="26"/>
    </row>
    <row r="573" spans="4:14" ht="33.75">
      <c r="D573" s="1886"/>
      <c r="E573" s="1881"/>
      <c r="F573" s="1881"/>
      <c r="G573" s="107"/>
      <c r="H573" s="62" t="s">
        <v>398</v>
      </c>
      <c r="I573" s="62"/>
      <c r="J573" s="47"/>
      <c r="K573" s="47"/>
      <c r="L573" s="47"/>
      <c r="M573" s="48"/>
      <c r="N573" s="26"/>
    </row>
    <row r="574" spans="4:14" ht="15" customHeight="1">
      <c r="D574" s="1886"/>
      <c r="E574" s="1881"/>
      <c r="F574" s="1881"/>
      <c r="G574" s="122"/>
      <c r="H574" s="1805" t="s">
        <v>58</v>
      </c>
      <c r="I574" s="62"/>
      <c r="J574" s="47"/>
      <c r="K574" s="47"/>
      <c r="L574" s="47"/>
      <c r="M574" s="48"/>
      <c r="N574" s="26"/>
    </row>
    <row r="575" spans="4:14" ht="54.75" customHeight="1">
      <c r="D575" s="1886"/>
      <c r="E575" s="1881"/>
      <c r="F575" s="1881"/>
      <c r="G575" s="107"/>
      <c r="H575" s="62" t="s">
        <v>2097</v>
      </c>
      <c r="I575" s="62"/>
      <c r="J575" s="47"/>
      <c r="K575" s="47"/>
      <c r="L575" s="47"/>
      <c r="M575" s="48"/>
      <c r="N575" s="26"/>
    </row>
    <row r="576" spans="4:14">
      <c r="D576" s="1886"/>
      <c r="E576" s="1881"/>
      <c r="F576" s="1881"/>
      <c r="G576" s="122"/>
      <c r="H576" s="59" t="s">
        <v>82</v>
      </c>
      <c r="I576" s="62"/>
      <c r="J576" s="47"/>
      <c r="K576" s="47"/>
      <c r="L576" s="47"/>
      <c r="M576" s="48"/>
      <c r="N576" s="26"/>
    </row>
    <row r="577" spans="4:14" ht="23.1" customHeight="1">
      <c r="D577" s="1887"/>
      <c r="E577" s="1882"/>
      <c r="F577" s="1882"/>
      <c r="G577" s="139"/>
      <c r="H577" s="118" t="s">
        <v>120</v>
      </c>
      <c r="I577" s="88"/>
      <c r="J577" s="52"/>
      <c r="K577" s="52"/>
      <c r="L577" s="52"/>
      <c r="M577" s="53"/>
      <c r="N577" s="26"/>
    </row>
    <row r="578" spans="4:14" ht="21" customHeight="1">
      <c r="D578" s="1886"/>
      <c r="E578" s="1913" t="s">
        <v>399</v>
      </c>
      <c r="F578" s="1913"/>
      <c r="G578" s="125"/>
      <c r="H578" s="104" t="s">
        <v>400</v>
      </c>
      <c r="I578" s="97"/>
      <c r="J578" s="99" t="s">
        <v>401</v>
      </c>
      <c r="K578" s="98">
        <v>3</v>
      </c>
      <c r="L578" s="99"/>
      <c r="M578" s="100"/>
      <c r="N578" s="26"/>
    </row>
    <row r="579" spans="4:14" ht="22.5" customHeight="1">
      <c r="D579" s="1886"/>
      <c r="E579" s="1913" t="s">
        <v>402</v>
      </c>
      <c r="F579" s="1913"/>
      <c r="G579" s="136"/>
      <c r="H579" s="138" t="s">
        <v>95</v>
      </c>
      <c r="I579" s="97"/>
      <c r="J579" s="99" t="s">
        <v>401</v>
      </c>
      <c r="K579" s="98">
        <v>3</v>
      </c>
      <c r="L579" s="99"/>
      <c r="M579" s="100"/>
      <c r="N579" s="26"/>
    </row>
    <row r="580" spans="4:14" ht="16.5" customHeight="1">
      <c r="D580" s="1886"/>
      <c r="E580" s="1881" t="s">
        <v>403</v>
      </c>
      <c r="F580" s="1881"/>
      <c r="G580" s="128"/>
      <c r="H580" s="67" t="s">
        <v>98</v>
      </c>
      <c r="I580" s="62"/>
      <c r="J580" s="47"/>
      <c r="K580" s="47"/>
      <c r="L580" s="47"/>
      <c r="M580" s="48"/>
      <c r="N580" s="26"/>
    </row>
    <row r="581" spans="4:14">
      <c r="D581" s="1885" t="s">
        <v>404</v>
      </c>
      <c r="E581" s="1885"/>
      <c r="F581" s="1885"/>
      <c r="G581" s="1885"/>
      <c r="H581" s="1885"/>
      <c r="I581" s="1885"/>
      <c r="J581" s="1838"/>
      <c r="K581" s="1838"/>
      <c r="L581" s="1838"/>
      <c r="M581" s="1839"/>
      <c r="N581" s="26"/>
    </row>
    <row r="582" spans="4:14" ht="15.75" customHeight="1">
      <c r="D582" s="1886"/>
      <c r="E582" s="1881" t="s">
        <v>214</v>
      </c>
      <c r="F582" s="1881"/>
      <c r="G582" s="128"/>
      <c r="H582" s="1835" t="s">
        <v>75</v>
      </c>
      <c r="I582" s="62"/>
      <c r="J582" s="47"/>
      <c r="K582" s="47"/>
      <c r="L582" s="47"/>
      <c r="M582" s="48"/>
      <c r="N582" s="26"/>
    </row>
    <row r="583" spans="4:14">
      <c r="D583" s="1886"/>
      <c r="E583" s="1881"/>
      <c r="F583" s="1881"/>
      <c r="G583" s="107"/>
      <c r="H583" s="62" t="s">
        <v>240</v>
      </c>
      <c r="I583" s="62"/>
      <c r="J583" s="47"/>
      <c r="K583" s="47"/>
      <c r="L583" s="47"/>
      <c r="M583" s="48"/>
      <c r="N583" s="26"/>
    </row>
    <row r="584" spans="4:14" ht="15.75" customHeight="1">
      <c r="D584" s="1886"/>
      <c r="E584" s="1881"/>
      <c r="F584" s="1881"/>
      <c r="G584" s="128"/>
      <c r="H584" s="1821" t="s">
        <v>58</v>
      </c>
      <c r="I584" s="62"/>
      <c r="J584" s="47"/>
      <c r="K584" s="47"/>
      <c r="L584" s="47"/>
      <c r="M584" s="48"/>
      <c r="N584" s="26"/>
    </row>
    <row r="585" spans="4:14" ht="45" customHeight="1">
      <c r="D585" s="1886"/>
      <c r="E585" s="1881"/>
      <c r="F585" s="1881"/>
      <c r="G585" s="107"/>
      <c r="H585" s="62" t="s">
        <v>405</v>
      </c>
      <c r="I585" s="62"/>
      <c r="J585" s="47"/>
      <c r="K585" s="47"/>
      <c r="L585" s="47"/>
      <c r="M585" s="48"/>
      <c r="N585" s="26"/>
    </row>
    <row r="586" spans="4:14">
      <c r="D586" s="1886"/>
      <c r="E586" s="1881"/>
      <c r="F586" s="1881"/>
      <c r="G586" s="128"/>
      <c r="H586" s="68" t="s">
        <v>82</v>
      </c>
      <c r="I586" s="62"/>
      <c r="J586" s="47"/>
      <c r="K586" s="47"/>
      <c r="L586" s="47"/>
      <c r="M586" s="48"/>
      <c r="N586" s="26"/>
    </row>
    <row r="587" spans="4:14" ht="23.1" customHeight="1">
      <c r="D587" s="1886"/>
      <c r="E587" s="1881"/>
      <c r="F587" s="1881"/>
      <c r="G587" s="107"/>
      <c r="H587" s="119" t="s">
        <v>120</v>
      </c>
      <c r="I587" s="62"/>
      <c r="J587" s="47"/>
      <c r="K587" s="47"/>
      <c r="L587" s="47"/>
      <c r="M587" s="48"/>
      <c r="N587" s="26"/>
    </row>
    <row r="588" spans="4:14">
      <c r="D588" s="1886"/>
      <c r="E588" s="1881"/>
      <c r="F588" s="1881"/>
      <c r="G588" s="107"/>
      <c r="H588" s="62" t="s">
        <v>406</v>
      </c>
      <c r="I588" s="62"/>
      <c r="J588" s="47"/>
      <c r="K588" s="47"/>
      <c r="L588" s="47"/>
      <c r="M588" s="48"/>
      <c r="N588" s="26"/>
    </row>
    <row r="589" spans="4:14" ht="23.1" customHeight="1">
      <c r="D589" s="1887"/>
      <c r="E589" s="1882"/>
      <c r="F589" s="1882"/>
      <c r="G589" s="139"/>
      <c r="H589" s="118" t="s">
        <v>182</v>
      </c>
      <c r="I589" s="88"/>
      <c r="J589" s="52"/>
      <c r="K589" s="52"/>
      <c r="L589" s="52"/>
      <c r="M589" s="53"/>
      <c r="N589" s="26"/>
    </row>
    <row r="590" spans="4:14" ht="56.1" customHeight="1">
      <c r="D590" s="102"/>
      <c r="E590" s="1913" t="s">
        <v>407</v>
      </c>
      <c r="F590" s="1913"/>
      <c r="G590" s="125"/>
      <c r="H590" s="104" t="s">
        <v>98</v>
      </c>
      <c r="I590" s="97"/>
      <c r="J590" s="99"/>
      <c r="K590" s="99"/>
      <c r="L590" s="99"/>
      <c r="M590" s="100"/>
      <c r="N590" s="26"/>
    </row>
    <row r="591" spans="4:14" ht="27.6" customHeight="1">
      <c r="D591" s="44"/>
      <c r="E591" s="1881" t="s">
        <v>408</v>
      </c>
      <c r="F591" s="1881"/>
      <c r="G591" s="107"/>
      <c r="H591" s="67"/>
      <c r="I591" s="62"/>
      <c r="J591" s="54">
        <v>3</v>
      </c>
      <c r="K591" s="54">
        <v>3</v>
      </c>
      <c r="L591" s="47" t="s">
        <v>409</v>
      </c>
      <c r="M591" s="48"/>
      <c r="N591" s="26"/>
    </row>
    <row r="592" spans="4:14">
      <c r="D592" s="1885" t="s">
        <v>410</v>
      </c>
      <c r="E592" s="1885"/>
      <c r="F592" s="1885"/>
      <c r="G592" s="1885"/>
      <c r="H592" s="1885"/>
      <c r="I592" s="1885"/>
      <c r="J592" s="1883"/>
      <c r="K592" s="1883"/>
      <c r="L592" s="1883"/>
      <c r="M592" s="1884"/>
      <c r="N592" s="26"/>
    </row>
    <row r="593" spans="4:14" ht="15.75" customHeight="1">
      <c r="D593" s="1886"/>
      <c r="E593" s="1881" t="s">
        <v>214</v>
      </c>
      <c r="F593" s="1881"/>
      <c r="G593" s="128"/>
      <c r="H593" s="1821" t="s">
        <v>55</v>
      </c>
      <c r="I593" s="62"/>
      <c r="J593" s="47"/>
      <c r="K593" s="47" t="s">
        <v>411</v>
      </c>
      <c r="L593" s="47"/>
      <c r="M593" s="48"/>
      <c r="N593" s="26"/>
    </row>
    <row r="594" spans="4:14" ht="33.75">
      <c r="D594" s="1886"/>
      <c r="E594" s="1881"/>
      <c r="F594" s="1881"/>
      <c r="G594" s="107"/>
      <c r="H594" s="62" t="s">
        <v>412</v>
      </c>
      <c r="I594" s="62"/>
      <c r="J594" s="47"/>
      <c r="K594" s="47"/>
      <c r="L594" s="47"/>
      <c r="M594" s="48"/>
      <c r="N594" s="26"/>
    </row>
    <row r="595" spans="4:14" ht="15.75" customHeight="1">
      <c r="D595" s="1886"/>
      <c r="E595" s="1881"/>
      <c r="F595" s="1881"/>
      <c r="G595" s="128"/>
      <c r="H595" s="1821" t="s">
        <v>58</v>
      </c>
      <c r="I595" s="62"/>
      <c r="J595" s="47"/>
      <c r="K595" s="47"/>
      <c r="L595" s="47"/>
      <c r="M595" s="48"/>
      <c r="N595" s="26"/>
    </row>
    <row r="596" spans="4:14" ht="45">
      <c r="D596" s="1886"/>
      <c r="E596" s="1881"/>
      <c r="F596" s="1881"/>
      <c r="G596" s="107"/>
      <c r="H596" s="66" t="s">
        <v>413</v>
      </c>
      <c r="I596" s="62"/>
      <c r="J596" s="47"/>
      <c r="K596" s="47"/>
      <c r="L596" s="47"/>
      <c r="M596" s="48"/>
      <c r="N596" s="26"/>
    </row>
    <row r="597" spans="4:14">
      <c r="D597" s="1886"/>
      <c r="E597" s="1881"/>
      <c r="F597" s="1881"/>
      <c r="G597" s="128"/>
      <c r="H597" s="68" t="s">
        <v>82</v>
      </c>
      <c r="I597" s="62"/>
      <c r="J597" s="47"/>
      <c r="K597" s="47"/>
      <c r="L597" s="47"/>
      <c r="M597" s="48"/>
      <c r="N597" s="26"/>
    </row>
    <row r="598" spans="4:14" ht="23.1" customHeight="1">
      <c r="D598" s="1886"/>
      <c r="E598" s="1881"/>
      <c r="F598" s="1881"/>
      <c r="G598" s="107"/>
      <c r="H598" s="119" t="s">
        <v>120</v>
      </c>
      <c r="I598" s="62"/>
      <c r="J598" s="47"/>
      <c r="K598" s="47"/>
      <c r="L598" s="47"/>
      <c r="M598" s="48"/>
      <c r="N598" s="26"/>
    </row>
    <row r="599" spans="4:14" ht="23.1" customHeight="1">
      <c r="D599" s="1887"/>
      <c r="E599" s="1882"/>
      <c r="F599" s="1882"/>
      <c r="G599" s="139"/>
      <c r="H599" s="118" t="s">
        <v>182</v>
      </c>
      <c r="I599" s="88"/>
      <c r="J599" s="52"/>
      <c r="K599" s="52"/>
      <c r="L599" s="52"/>
      <c r="M599" s="53"/>
      <c r="N599" s="26"/>
    </row>
    <row r="600" spans="4:14" ht="15" customHeight="1">
      <c r="D600" s="1886"/>
      <c r="E600" s="1913" t="s">
        <v>414</v>
      </c>
      <c r="F600" s="1913"/>
      <c r="G600" s="136"/>
      <c r="H600" s="1836" t="s">
        <v>75</v>
      </c>
      <c r="I600" s="62"/>
      <c r="J600" s="47"/>
      <c r="K600" s="47" t="s">
        <v>415</v>
      </c>
      <c r="L600" s="47"/>
      <c r="M600" s="48"/>
      <c r="N600" s="26"/>
    </row>
    <row r="601" spans="4:14">
      <c r="D601" s="1886"/>
      <c r="E601" s="1913" t="s">
        <v>416</v>
      </c>
      <c r="F601" s="1913"/>
      <c r="G601" s="107"/>
      <c r="H601" s="66" t="s">
        <v>417</v>
      </c>
      <c r="I601" s="62"/>
      <c r="J601" s="47"/>
      <c r="K601" s="47" t="s">
        <v>415</v>
      </c>
      <c r="L601" s="47"/>
      <c r="M601" s="48"/>
      <c r="N601" s="26"/>
    </row>
    <row r="602" spans="4:14" ht="15.75" customHeight="1">
      <c r="D602" s="1886"/>
      <c r="E602" s="1913" t="s">
        <v>418</v>
      </c>
      <c r="F602" s="1913"/>
      <c r="G602" s="136"/>
      <c r="H602" s="1836" t="s">
        <v>78</v>
      </c>
      <c r="I602" s="62"/>
      <c r="J602" s="47"/>
      <c r="K602" s="47" t="s">
        <v>415</v>
      </c>
      <c r="L602" s="47"/>
      <c r="M602" s="48"/>
      <c r="N602" s="26"/>
    </row>
    <row r="603" spans="4:14" ht="41.25" customHeight="1">
      <c r="D603" s="1886"/>
      <c r="E603" s="1913" t="s">
        <v>419</v>
      </c>
      <c r="F603" s="1913"/>
      <c r="G603" s="137"/>
      <c r="H603" s="66" t="s">
        <v>413</v>
      </c>
      <c r="I603" s="62"/>
      <c r="J603" s="47"/>
      <c r="K603" s="47" t="s">
        <v>415</v>
      </c>
      <c r="L603" s="47"/>
      <c r="M603" s="48"/>
      <c r="N603" s="26"/>
    </row>
    <row r="604" spans="4:14" ht="22.5">
      <c r="D604" s="1886"/>
      <c r="E604" s="1913" t="s">
        <v>420</v>
      </c>
      <c r="F604" s="1913"/>
      <c r="G604" s="107"/>
      <c r="H604" s="68" t="s">
        <v>421</v>
      </c>
      <c r="I604" s="62"/>
      <c r="J604" s="47"/>
      <c r="K604" s="54">
        <v>5</v>
      </c>
      <c r="L604" s="47" t="s">
        <v>422</v>
      </c>
      <c r="M604" s="48"/>
      <c r="N604" s="26"/>
    </row>
    <row r="605" spans="4:14" ht="14.25" customHeight="1">
      <c r="D605" s="1886"/>
      <c r="E605" s="1913" t="s">
        <v>423</v>
      </c>
      <c r="F605" s="1913"/>
      <c r="G605" s="136"/>
      <c r="H605" s="1937" t="s">
        <v>120</v>
      </c>
      <c r="I605" s="62"/>
      <c r="J605" s="47"/>
      <c r="K605" s="47"/>
      <c r="L605" s="47"/>
      <c r="M605" s="48"/>
      <c r="N605" s="26"/>
    </row>
    <row r="606" spans="4:14">
      <c r="D606" s="1886"/>
      <c r="E606" s="1913" t="s">
        <v>424</v>
      </c>
      <c r="F606" s="1913"/>
      <c r="G606" s="137"/>
      <c r="H606" s="1937"/>
      <c r="I606" s="62"/>
      <c r="J606" s="47"/>
      <c r="K606" s="54">
        <v>5</v>
      </c>
      <c r="L606" s="47"/>
      <c r="M606" s="48"/>
      <c r="N606" s="26"/>
    </row>
    <row r="607" spans="4:14">
      <c r="D607" s="1886"/>
      <c r="E607" s="1913" t="s">
        <v>425</v>
      </c>
      <c r="F607" s="1913"/>
      <c r="G607" s="139"/>
      <c r="H607" s="132"/>
      <c r="I607" s="88"/>
      <c r="J607" s="52"/>
      <c r="K607" s="52"/>
      <c r="L607" s="52"/>
      <c r="M607" s="53"/>
      <c r="N607" s="26"/>
    </row>
    <row r="608" spans="4:14" ht="15.75" customHeight="1">
      <c r="D608" s="1886"/>
      <c r="E608" s="1881" t="s">
        <v>426</v>
      </c>
      <c r="F608" s="1881"/>
      <c r="G608" s="128"/>
      <c r="H608" s="1836" t="s">
        <v>75</v>
      </c>
      <c r="I608" s="62"/>
      <c r="J608" s="47"/>
      <c r="K608" s="54">
        <v>5</v>
      </c>
      <c r="L608" s="47" t="s">
        <v>422</v>
      </c>
      <c r="M608" s="48"/>
      <c r="N608" s="26"/>
    </row>
    <row r="609" spans="4:14">
      <c r="D609" s="1886"/>
      <c r="E609" s="1881"/>
      <c r="F609" s="1881"/>
      <c r="G609" s="107"/>
      <c r="H609" s="62" t="s">
        <v>417</v>
      </c>
      <c r="I609" s="62"/>
      <c r="J609" s="47"/>
      <c r="K609" s="47"/>
      <c r="L609" s="47"/>
      <c r="M609" s="48"/>
      <c r="N609" s="26"/>
    </row>
    <row r="610" spans="4:14" ht="15.75" customHeight="1">
      <c r="D610" s="1886"/>
      <c r="E610" s="1881"/>
      <c r="F610" s="1881"/>
      <c r="G610" s="128"/>
      <c r="H610" s="1822" t="s">
        <v>58</v>
      </c>
      <c r="I610" s="62"/>
      <c r="J610" s="47"/>
      <c r="K610" s="47"/>
      <c r="L610" s="47"/>
      <c r="M610" s="48"/>
      <c r="N610" s="26"/>
    </row>
    <row r="611" spans="4:14">
      <c r="D611" s="1886"/>
      <c r="E611" s="1881"/>
      <c r="F611" s="1881"/>
      <c r="G611" s="107"/>
      <c r="H611" s="62" t="s">
        <v>427</v>
      </c>
      <c r="I611" s="62"/>
      <c r="J611" s="47"/>
      <c r="K611" s="47"/>
      <c r="L611" s="47"/>
      <c r="M611" s="48"/>
      <c r="N611" s="26"/>
    </row>
    <row r="612" spans="4:14" ht="16.5" customHeight="1">
      <c r="D612" s="1886"/>
      <c r="E612" s="1882"/>
      <c r="F612" s="1882"/>
      <c r="G612" s="125"/>
      <c r="H612" s="1830" t="s">
        <v>428</v>
      </c>
      <c r="I612" s="88"/>
      <c r="J612" s="52"/>
      <c r="K612" s="52"/>
      <c r="L612" s="52"/>
      <c r="M612" s="53"/>
      <c r="N612" s="26"/>
    </row>
    <row r="613" spans="4:14">
      <c r="D613" s="1886"/>
      <c r="E613" s="1881" t="s">
        <v>429</v>
      </c>
      <c r="F613" s="1881"/>
      <c r="G613" s="107"/>
      <c r="H613" s="1822" t="s">
        <v>75</v>
      </c>
      <c r="I613" s="62"/>
      <c r="J613" s="47"/>
      <c r="K613" s="47"/>
      <c r="L613" s="47"/>
      <c r="M613" s="48"/>
      <c r="N613" s="26"/>
    </row>
    <row r="614" spans="4:14">
      <c r="D614" s="44"/>
      <c r="E614" s="1881"/>
      <c r="F614" s="1881"/>
      <c r="G614" s="107"/>
      <c r="H614" s="62" t="s">
        <v>417</v>
      </c>
      <c r="I614" s="62"/>
      <c r="J614" s="47"/>
      <c r="K614" s="47"/>
      <c r="L614" s="47"/>
      <c r="M614" s="48"/>
      <c r="N614" s="26"/>
    </row>
    <row r="615" spans="4:14" ht="16.5" customHeight="1">
      <c r="D615" s="44"/>
      <c r="E615" s="1881"/>
      <c r="F615" s="1881"/>
      <c r="G615" s="128"/>
      <c r="H615" s="1822" t="s">
        <v>58</v>
      </c>
      <c r="I615" s="62"/>
      <c r="J615" s="47"/>
      <c r="K615" s="47"/>
      <c r="L615" s="47"/>
      <c r="M615" s="48"/>
      <c r="N615" s="26"/>
    </row>
    <row r="616" spans="4:14">
      <c r="D616" s="44"/>
      <c r="E616" s="1881"/>
      <c r="F616" s="1881"/>
      <c r="G616" s="107"/>
      <c r="H616" s="62" t="s">
        <v>427</v>
      </c>
      <c r="I616" s="62"/>
      <c r="J616" s="47"/>
      <c r="K616" s="47"/>
      <c r="L616" s="47"/>
      <c r="M616" s="48"/>
      <c r="N616" s="26"/>
    </row>
    <row r="617" spans="4:14" ht="15.75" customHeight="1">
      <c r="D617" s="50"/>
      <c r="E617" s="1882"/>
      <c r="F617" s="1882"/>
      <c r="G617" s="125"/>
      <c r="H617" s="1830" t="s">
        <v>428</v>
      </c>
      <c r="I617" s="88"/>
      <c r="J617" s="52"/>
      <c r="K617" s="52"/>
      <c r="L617" s="52"/>
      <c r="M617" s="53"/>
      <c r="N617" s="26"/>
    </row>
    <row r="618" spans="4:14" ht="15.75" customHeight="1">
      <c r="D618" s="1886"/>
      <c r="E618" s="1881"/>
      <c r="F618" s="1881"/>
      <c r="G618" s="128"/>
      <c r="H618" s="1822" t="s">
        <v>55</v>
      </c>
      <c r="I618" s="62"/>
      <c r="J618" s="47"/>
      <c r="K618" s="47"/>
      <c r="L618" s="47"/>
      <c r="M618" s="48"/>
      <c r="N618" s="26"/>
    </row>
    <row r="619" spans="4:14">
      <c r="D619" s="1886"/>
      <c r="E619" s="1881"/>
      <c r="F619" s="1881"/>
      <c r="G619" s="107"/>
      <c r="H619" s="62" t="s">
        <v>430</v>
      </c>
      <c r="I619" s="62"/>
      <c r="J619" s="47"/>
      <c r="K619" s="47"/>
      <c r="L619" s="47"/>
      <c r="M619" s="48"/>
      <c r="N619" s="26"/>
    </row>
    <row r="620" spans="4:14" ht="15.75" customHeight="1">
      <c r="D620" s="1886"/>
      <c r="E620" s="1881"/>
      <c r="F620" s="1881"/>
      <c r="G620" s="128"/>
      <c r="H620" s="1822" t="s">
        <v>58</v>
      </c>
      <c r="I620" s="62"/>
      <c r="J620" s="47"/>
      <c r="K620" s="47"/>
      <c r="L620" s="47"/>
      <c r="M620" s="48"/>
      <c r="N620" s="26"/>
    </row>
    <row r="621" spans="4:14" ht="33.75">
      <c r="D621" s="1886"/>
      <c r="E621" s="1881"/>
      <c r="F621" s="1881"/>
      <c r="G621" s="107"/>
      <c r="H621" s="62" t="s">
        <v>431</v>
      </c>
      <c r="I621" s="62"/>
      <c r="J621" s="47"/>
      <c r="K621" s="47"/>
      <c r="L621" s="47"/>
      <c r="M621" s="48"/>
      <c r="N621" s="26"/>
    </row>
    <row r="622" spans="4:14">
      <c r="D622" s="1885" t="s">
        <v>432</v>
      </c>
      <c r="E622" s="1885"/>
      <c r="F622" s="1885"/>
      <c r="G622" s="1885"/>
      <c r="H622" s="1885"/>
      <c r="I622" s="1885"/>
      <c r="J622" s="1838"/>
      <c r="K622" s="1838"/>
      <c r="L622" s="1838"/>
      <c r="M622" s="1839"/>
      <c r="N622" s="26"/>
    </row>
    <row r="623" spans="4:14" ht="15.75" customHeight="1">
      <c r="D623" s="1886"/>
      <c r="E623" s="1881" t="s">
        <v>214</v>
      </c>
      <c r="F623" s="1881"/>
      <c r="G623" s="128"/>
      <c r="H623" s="1821" t="s">
        <v>55</v>
      </c>
      <c r="I623" s="62"/>
      <c r="J623" s="47"/>
      <c r="K623" s="47"/>
      <c r="L623" s="47"/>
      <c r="M623" s="1911"/>
      <c r="N623" s="26"/>
    </row>
    <row r="624" spans="4:14" ht="54.75" customHeight="1">
      <c r="D624" s="1886"/>
      <c r="E624" s="1881"/>
      <c r="F624" s="1881"/>
      <c r="G624" s="107"/>
      <c r="H624" s="62" t="s">
        <v>433</v>
      </c>
      <c r="I624" s="62"/>
      <c r="J624" s="47"/>
      <c r="K624" s="47"/>
      <c r="L624" s="47"/>
      <c r="M624" s="1911"/>
      <c r="N624" s="26"/>
    </row>
    <row r="625" spans="4:14">
      <c r="D625" s="1886"/>
      <c r="E625" s="1881"/>
      <c r="F625" s="1881"/>
      <c r="G625" s="128"/>
      <c r="H625" s="68" t="s">
        <v>82</v>
      </c>
      <c r="I625" s="62"/>
      <c r="J625" s="47"/>
      <c r="K625" s="47"/>
      <c r="L625" s="47"/>
      <c r="M625" s="1911"/>
      <c r="N625" s="26"/>
    </row>
    <row r="626" spans="4:14" ht="23.1" customHeight="1">
      <c r="D626" s="1886"/>
      <c r="E626" s="1881"/>
      <c r="F626" s="1881"/>
      <c r="G626" s="107"/>
      <c r="H626" s="119" t="s">
        <v>120</v>
      </c>
      <c r="I626" s="62"/>
      <c r="J626" s="47"/>
      <c r="K626" s="47"/>
      <c r="L626" s="47"/>
      <c r="M626" s="1911"/>
      <c r="N626" s="26"/>
    </row>
    <row r="627" spans="4:14">
      <c r="D627" s="1887"/>
      <c r="E627" s="1882"/>
      <c r="F627" s="1882"/>
      <c r="G627" s="139"/>
      <c r="H627" s="88" t="s">
        <v>434</v>
      </c>
      <c r="I627" s="88"/>
      <c r="J627" s="52"/>
      <c r="K627" s="52"/>
      <c r="L627" s="52"/>
      <c r="M627" s="1912"/>
      <c r="N627" s="26"/>
    </row>
    <row r="628" spans="4:14" ht="45.75" customHeight="1">
      <c r="D628" s="1886"/>
      <c r="E628" s="1913" t="s">
        <v>435</v>
      </c>
      <c r="F628" s="1913"/>
      <c r="G628" s="125"/>
      <c r="H628" s="104" t="s">
        <v>92</v>
      </c>
      <c r="I628" s="97"/>
      <c r="J628" s="98">
        <v>6</v>
      </c>
      <c r="K628" s="99" t="s">
        <v>436</v>
      </c>
      <c r="L628" s="99"/>
      <c r="M628" s="100"/>
      <c r="N628" s="26"/>
    </row>
    <row r="629" spans="4:14" ht="15.75" customHeight="1">
      <c r="D629" s="1886"/>
      <c r="E629" s="1880" t="s">
        <v>437</v>
      </c>
      <c r="F629" s="1880"/>
      <c r="G629" s="128"/>
      <c r="H629" s="1835" t="s">
        <v>55</v>
      </c>
      <c r="I629" s="62"/>
      <c r="J629" s="54">
        <v>6</v>
      </c>
      <c r="K629" s="47" t="s">
        <v>436</v>
      </c>
      <c r="L629" s="47"/>
      <c r="M629" s="1911"/>
      <c r="N629" s="26"/>
    </row>
    <row r="630" spans="4:14" ht="33.75" customHeight="1">
      <c r="D630" s="1886"/>
      <c r="E630" s="1882"/>
      <c r="F630" s="1882"/>
      <c r="G630" s="139"/>
      <c r="H630" s="88" t="s">
        <v>438</v>
      </c>
      <c r="I630" s="88"/>
      <c r="J630" s="52"/>
      <c r="K630" s="52"/>
      <c r="L630" s="52"/>
      <c r="M630" s="1912"/>
      <c r="N630" s="26"/>
    </row>
    <row r="631" spans="4:14" ht="14.25" customHeight="1">
      <c r="D631" s="1886"/>
      <c r="E631" s="1880" t="s">
        <v>439</v>
      </c>
      <c r="F631" s="1880"/>
      <c r="G631" s="128"/>
      <c r="H631" s="1836" t="s">
        <v>75</v>
      </c>
      <c r="I631" s="62"/>
      <c r="J631" s="54">
        <v>6</v>
      </c>
      <c r="K631" s="47" t="s">
        <v>436</v>
      </c>
      <c r="L631" s="47"/>
      <c r="M631" s="1911"/>
      <c r="N631" s="26"/>
    </row>
    <row r="632" spans="4:14">
      <c r="D632" s="44"/>
      <c r="E632" s="1881"/>
      <c r="F632" s="1881"/>
      <c r="G632" s="107"/>
      <c r="H632" s="62" t="s">
        <v>240</v>
      </c>
      <c r="I632" s="62"/>
      <c r="J632" s="47"/>
      <c r="K632" s="47"/>
      <c r="L632" s="47"/>
      <c r="M632" s="1911"/>
      <c r="N632" s="26"/>
    </row>
    <row r="633" spans="4:14">
      <c r="D633" s="44"/>
      <c r="E633" s="63"/>
      <c r="F633" s="63"/>
      <c r="G633" s="128"/>
      <c r="H633" s="68" t="s">
        <v>82</v>
      </c>
      <c r="I633" s="62"/>
      <c r="J633" s="47"/>
      <c r="K633" s="47"/>
      <c r="L633" s="47"/>
      <c r="M633" s="1911"/>
      <c r="N633" s="26"/>
    </row>
    <row r="634" spans="4:14" ht="22.5">
      <c r="D634" s="44"/>
      <c r="E634" s="63"/>
      <c r="F634" s="63"/>
      <c r="G634" s="107"/>
      <c r="H634" s="120" t="s">
        <v>95</v>
      </c>
      <c r="I634" s="62"/>
      <c r="J634" s="47"/>
      <c r="K634" s="47"/>
      <c r="L634" s="47"/>
      <c r="M634" s="1911"/>
      <c r="N634" s="26"/>
    </row>
    <row r="635" spans="4:14">
      <c r="D635" s="44"/>
      <c r="E635" s="63"/>
      <c r="F635" s="63"/>
      <c r="G635" s="128"/>
      <c r="H635" s="67" t="s">
        <v>92</v>
      </c>
      <c r="I635" s="62"/>
      <c r="J635" s="47"/>
      <c r="K635" s="47"/>
      <c r="L635" s="47"/>
      <c r="M635" s="1911"/>
      <c r="N635" s="26"/>
    </row>
    <row r="636" spans="4:14" ht="23.1" customHeight="1">
      <c r="D636" s="44"/>
      <c r="E636" s="63"/>
      <c r="F636" s="63"/>
      <c r="G636" s="107"/>
      <c r="H636" s="119" t="s">
        <v>440</v>
      </c>
      <c r="I636" s="62"/>
      <c r="J636" s="47"/>
      <c r="K636" s="47"/>
      <c r="L636" s="47"/>
      <c r="M636" s="1911"/>
      <c r="N636" s="26"/>
    </row>
    <row r="637" spans="4:14">
      <c r="D637" s="1885" t="s">
        <v>441</v>
      </c>
      <c r="E637" s="1885"/>
      <c r="F637" s="1885"/>
      <c r="G637" s="1885"/>
      <c r="H637" s="1885"/>
      <c r="I637" s="1885"/>
      <c r="J637" s="1883"/>
      <c r="K637" s="1883"/>
      <c r="L637" s="1883"/>
      <c r="M637" s="1884"/>
      <c r="N637" s="26"/>
    </row>
    <row r="638" spans="4:14" ht="18" customHeight="1">
      <c r="D638" s="1886"/>
      <c r="E638" s="1881" t="s">
        <v>214</v>
      </c>
      <c r="F638" s="1881"/>
      <c r="G638" s="128"/>
      <c r="H638" s="1835" t="s">
        <v>75</v>
      </c>
      <c r="I638" s="62"/>
      <c r="J638" s="47"/>
      <c r="K638" s="47"/>
      <c r="L638" s="47"/>
      <c r="M638" s="48"/>
      <c r="N638" s="26"/>
    </row>
    <row r="639" spans="4:14" ht="33.75">
      <c r="D639" s="1886"/>
      <c r="E639" s="1881"/>
      <c r="F639" s="1881"/>
      <c r="G639" s="107"/>
      <c r="H639" s="62" t="s">
        <v>442</v>
      </c>
      <c r="I639" s="62"/>
      <c r="J639" s="47"/>
      <c r="K639" s="47"/>
      <c r="L639" s="47"/>
      <c r="M639" s="48"/>
      <c r="N639" s="26"/>
    </row>
    <row r="640" spans="4:14">
      <c r="D640" s="1886"/>
      <c r="E640" s="1910"/>
      <c r="F640" s="1910"/>
      <c r="G640" s="128"/>
      <c r="H640" s="144" t="s">
        <v>82</v>
      </c>
      <c r="I640" s="62"/>
      <c r="J640" s="47"/>
      <c r="K640" s="47"/>
      <c r="L640" s="47"/>
      <c r="M640" s="48"/>
      <c r="N640" s="26"/>
    </row>
    <row r="641" spans="4:14" ht="33.6" customHeight="1">
      <c r="D641" s="1886"/>
      <c r="E641" s="1881"/>
      <c r="F641" s="1881"/>
      <c r="G641" s="107"/>
      <c r="H641" s="119" t="s">
        <v>443</v>
      </c>
      <c r="I641" s="62"/>
      <c r="J641" s="47"/>
      <c r="K641" s="47"/>
      <c r="L641" s="47"/>
      <c r="M641" s="48"/>
      <c r="N641" s="26"/>
    </row>
    <row r="642" spans="4:14" ht="23.1" customHeight="1">
      <c r="D642" s="1886"/>
      <c r="E642" s="1881"/>
      <c r="F642" s="1881"/>
      <c r="G642" s="107"/>
      <c r="H642" s="119" t="s">
        <v>120</v>
      </c>
      <c r="I642" s="62"/>
      <c r="J642" s="47"/>
      <c r="K642" s="47"/>
      <c r="L642" s="47"/>
      <c r="M642" s="48"/>
      <c r="N642" s="26"/>
    </row>
    <row r="643" spans="4:14">
      <c r="D643" s="1887"/>
      <c r="E643" s="1882"/>
      <c r="F643" s="1882"/>
      <c r="G643" s="139"/>
      <c r="H643" s="88" t="s">
        <v>236</v>
      </c>
      <c r="I643" s="88"/>
      <c r="J643" s="52"/>
      <c r="K643" s="52"/>
      <c r="L643" s="52"/>
      <c r="M643" s="53"/>
      <c r="N643" s="26"/>
    </row>
    <row r="644" spans="4:14" ht="16.5" customHeight="1">
      <c r="D644" s="1886"/>
      <c r="E644" s="1880" t="s">
        <v>444</v>
      </c>
      <c r="F644" s="1880"/>
      <c r="G644" s="128"/>
      <c r="H644" s="1822" t="s">
        <v>75</v>
      </c>
      <c r="I644" s="62"/>
      <c r="J644" s="47"/>
      <c r="K644" s="47"/>
      <c r="L644" s="47"/>
      <c r="M644" s="48"/>
      <c r="N644" s="26"/>
    </row>
    <row r="645" spans="4:14" ht="45">
      <c r="D645" s="1886"/>
      <c r="E645" s="1881"/>
      <c r="F645" s="1881"/>
      <c r="G645" s="107"/>
      <c r="H645" s="62" t="s">
        <v>445</v>
      </c>
      <c r="I645" s="62"/>
      <c r="J645" s="47"/>
      <c r="K645" s="47"/>
      <c r="L645" s="47"/>
      <c r="M645" s="48"/>
      <c r="N645" s="26"/>
    </row>
    <row r="646" spans="4:14" ht="13.5" customHeight="1">
      <c r="D646" s="1886"/>
      <c r="E646" s="1881"/>
      <c r="F646" s="1881"/>
      <c r="G646" s="128"/>
      <c r="H646" s="1822" t="s">
        <v>58</v>
      </c>
      <c r="I646" s="62"/>
      <c r="J646" s="47"/>
      <c r="K646" s="47"/>
      <c r="L646" s="47"/>
      <c r="M646" s="48"/>
      <c r="N646" s="26"/>
    </row>
    <row r="647" spans="4:14" ht="12" customHeight="1">
      <c r="D647" s="1886"/>
      <c r="E647" s="1881"/>
      <c r="F647" s="1881"/>
      <c r="G647" s="107"/>
      <c r="H647" s="62" t="s">
        <v>446</v>
      </c>
      <c r="I647" s="62"/>
      <c r="J647" s="47"/>
      <c r="K647" s="47"/>
      <c r="L647" s="47"/>
      <c r="M647" s="48"/>
      <c r="N647" s="26"/>
    </row>
    <row r="648" spans="4:14">
      <c r="D648" s="1886"/>
      <c r="E648" s="1881"/>
      <c r="F648" s="1881"/>
      <c r="G648" s="128"/>
      <c r="H648" s="68" t="s">
        <v>82</v>
      </c>
      <c r="I648" s="62"/>
      <c r="J648" s="47"/>
      <c r="K648" s="47"/>
      <c r="L648" s="47"/>
      <c r="M648" s="48"/>
      <c r="N648" s="26"/>
    </row>
    <row r="649" spans="4:14" ht="45">
      <c r="D649" s="1886"/>
      <c r="E649" s="1882"/>
      <c r="F649" s="1882"/>
      <c r="G649" s="139"/>
      <c r="H649" s="118" t="s">
        <v>443</v>
      </c>
      <c r="I649" s="88"/>
      <c r="J649" s="52"/>
      <c r="K649" s="52"/>
      <c r="L649" s="52"/>
      <c r="M649" s="53"/>
      <c r="N649" s="26"/>
    </row>
    <row r="650" spans="4:14" ht="15.75" customHeight="1">
      <c r="D650" s="1886"/>
      <c r="E650" s="1881" t="s">
        <v>447</v>
      </c>
      <c r="F650" s="1881"/>
      <c r="G650" s="128"/>
      <c r="H650" s="1822" t="s">
        <v>75</v>
      </c>
      <c r="I650" s="62"/>
      <c r="J650" s="54">
        <v>6</v>
      </c>
      <c r="K650" s="54">
        <v>3</v>
      </c>
      <c r="L650" s="47"/>
      <c r="M650" s="48"/>
      <c r="N650" s="26"/>
    </row>
    <row r="651" spans="4:14">
      <c r="D651" s="44"/>
      <c r="E651" s="1881"/>
      <c r="F651" s="1881"/>
      <c r="G651" s="107"/>
      <c r="H651" s="62" t="s">
        <v>240</v>
      </c>
      <c r="I651" s="62"/>
      <c r="J651" s="47"/>
      <c r="K651" s="47"/>
      <c r="L651" s="47"/>
      <c r="M651" s="48"/>
      <c r="N651" s="26"/>
    </row>
    <row r="652" spans="4:14" ht="17.25" customHeight="1">
      <c r="D652" s="44"/>
      <c r="E652" s="1881"/>
      <c r="F652" s="1881"/>
      <c r="G652" s="128"/>
      <c r="H652" s="1822" t="s">
        <v>58</v>
      </c>
      <c r="I652" s="62"/>
      <c r="J652" s="47"/>
      <c r="K652" s="47"/>
      <c r="L652" s="47"/>
      <c r="M652" s="48"/>
      <c r="N652" s="26"/>
    </row>
    <row r="653" spans="4:14">
      <c r="D653" s="44"/>
      <c r="E653" s="1881"/>
      <c r="F653" s="1881"/>
      <c r="G653" s="107"/>
      <c r="H653" s="62" t="s">
        <v>448</v>
      </c>
      <c r="I653" s="62"/>
      <c r="J653" s="47"/>
      <c r="K653" s="47"/>
      <c r="L653" s="47"/>
      <c r="M653" s="48"/>
      <c r="N653" s="26"/>
    </row>
    <row r="654" spans="4:14" ht="17.25" customHeight="1">
      <c r="D654" s="44"/>
      <c r="E654" s="1881"/>
      <c r="F654" s="1881"/>
      <c r="G654" s="128"/>
      <c r="H654" s="1831" t="s">
        <v>91</v>
      </c>
      <c r="I654" s="62"/>
      <c r="J654" s="47"/>
      <c r="K654" s="47"/>
      <c r="L654" s="47"/>
      <c r="M654" s="48"/>
      <c r="N654" s="26"/>
    </row>
    <row r="655" spans="4:14">
      <c r="D655" s="1885" t="s">
        <v>449</v>
      </c>
      <c r="E655" s="1885"/>
      <c r="F655" s="1885"/>
      <c r="G655" s="1885"/>
      <c r="H655" s="1885"/>
      <c r="I655" s="1885"/>
      <c r="J655" s="1838"/>
      <c r="K655" s="1838"/>
      <c r="L655" s="1838"/>
      <c r="M655" s="1839"/>
      <c r="N655" s="26"/>
    </row>
    <row r="656" spans="4:14" ht="17.25" customHeight="1">
      <c r="D656" s="1886" t="s">
        <v>272</v>
      </c>
      <c r="E656" s="1881" t="s">
        <v>214</v>
      </c>
      <c r="F656" s="1881"/>
      <c r="G656" s="128"/>
      <c r="H656" s="1821" t="s">
        <v>75</v>
      </c>
      <c r="I656" s="62"/>
      <c r="J656" s="47" t="s">
        <v>450</v>
      </c>
      <c r="K656" s="47" t="s">
        <v>204</v>
      </c>
      <c r="L656" s="47"/>
      <c r="M656" s="48"/>
      <c r="N656" s="26"/>
    </row>
    <row r="657" spans="4:14" ht="22.5">
      <c r="D657" s="1886"/>
      <c r="E657" s="1881"/>
      <c r="F657" s="1881"/>
      <c r="G657" s="107"/>
      <c r="H657" s="62" t="s">
        <v>451</v>
      </c>
      <c r="I657" s="62"/>
      <c r="J657" s="47"/>
      <c r="K657" s="47"/>
      <c r="L657" s="47"/>
      <c r="M657" s="48"/>
      <c r="N657" s="26"/>
    </row>
    <row r="658" spans="4:14" ht="15.75" customHeight="1">
      <c r="D658" s="1886"/>
      <c r="E658" s="1881"/>
      <c r="F658" s="1881"/>
      <c r="G658" s="128"/>
      <c r="H658" s="1821" t="s">
        <v>58</v>
      </c>
      <c r="I658" s="62"/>
      <c r="J658" s="47"/>
      <c r="K658" s="47"/>
      <c r="L658" s="47"/>
      <c r="M658" s="48"/>
      <c r="N658" s="26"/>
    </row>
    <row r="659" spans="4:14" ht="22.5">
      <c r="D659" s="1886"/>
      <c r="E659" s="1881"/>
      <c r="F659" s="1881"/>
      <c r="G659" s="107"/>
      <c r="H659" s="62" t="s">
        <v>452</v>
      </c>
      <c r="I659" s="62"/>
      <c r="J659" s="47"/>
      <c r="K659" s="47"/>
      <c r="L659" s="47"/>
      <c r="M659" s="48"/>
      <c r="N659" s="26"/>
    </row>
    <row r="660" spans="4:14">
      <c r="D660" s="1886"/>
      <c r="E660" s="1881"/>
      <c r="F660" s="1881"/>
      <c r="G660" s="128"/>
      <c r="H660" s="68" t="s">
        <v>82</v>
      </c>
      <c r="I660" s="62"/>
      <c r="J660" s="47"/>
      <c r="K660" s="47"/>
      <c r="L660" s="47"/>
      <c r="M660" s="48"/>
      <c r="N660" s="26"/>
    </row>
    <row r="661" spans="4:14">
      <c r="D661" s="1886"/>
      <c r="E661" s="1881"/>
      <c r="F661" s="1881"/>
      <c r="G661" s="107"/>
      <c r="H661" s="119" t="s">
        <v>187</v>
      </c>
      <c r="I661" s="62"/>
      <c r="J661" s="47"/>
      <c r="K661" s="47"/>
      <c r="L661" s="47"/>
      <c r="M661" s="48"/>
      <c r="N661" s="26"/>
    </row>
    <row r="662" spans="4:14">
      <c r="D662" s="1886"/>
      <c r="E662" s="1881"/>
      <c r="F662" s="1881"/>
      <c r="G662" s="107"/>
      <c r="H662" s="119" t="s">
        <v>248</v>
      </c>
      <c r="I662" s="62"/>
      <c r="J662" s="47"/>
      <c r="K662" s="47"/>
      <c r="L662" s="47"/>
      <c r="M662" s="48"/>
      <c r="N662" s="26"/>
    </row>
    <row r="663" spans="4:14" ht="17.25" customHeight="1">
      <c r="D663" s="1887"/>
      <c r="E663" s="1882"/>
      <c r="F663" s="1882"/>
      <c r="G663" s="139"/>
      <c r="H663" s="1265" t="s">
        <v>2119</v>
      </c>
      <c r="I663" s="88"/>
      <c r="J663" s="52"/>
      <c r="K663" s="52"/>
      <c r="L663" s="52"/>
      <c r="M663" s="53"/>
      <c r="N663" s="26"/>
    </row>
    <row r="664" spans="4:14" ht="16.5" customHeight="1">
      <c r="D664" s="1886"/>
      <c r="E664" s="1881" t="s">
        <v>453</v>
      </c>
      <c r="F664" s="1881"/>
      <c r="G664" s="128"/>
      <c r="H664" s="1822" t="s">
        <v>75</v>
      </c>
      <c r="I664" s="62"/>
      <c r="J664" s="47" t="s">
        <v>450</v>
      </c>
      <c r="K664" s="47" t="s">
        <v>204</v>
      </c>
      <c r="L664" s="47"/>
      <c r="M664" s="48"/>
      <c r="N664" s="26"/>
    </row>
    <row r="665" spans="4:14">
      <c r="D665" s="1886"/>
      <c r="E665" s="63"/>
      <c r="F665" s="63"/>
      <c r="G665" s="128"/>
      <c r="H665" s="68" t="s">
        <v>82</v>
      </c>
      <c r="I665" s="62"/>
      <c r="J665" s="47"/>
      <c r="K665" s="47"/>
      <c r="L665" s="47"/>
      <c r="M665" s="48"/>
      <c r="N665" s="26"/>
    </row>
    <row r="666" spans="4:14" ht="10.5" customHeight="1">
      <c r="D666" s="1886"/>
      <c r="E666" s="1881"/>
      <c r="F666" s="1881"/>
      <c r="G666" s="107"/>
      <c r="H666" s="1265" t="s">
        <v>2120</v>
      </c>
      <c r="I666" s="62"/>
      <c r="J666" s="47"/>
      <c r="K666" s="47"/>
      <c r="L666" s="47"/>
      <c r="M666" s="48"/>
      <c r="N666" s="26"/>
    </row>
    <row r="667" spans="4:14">
      <c r="D667" s="1886"/>
      <c r="E667" s="1881"/>
      <c r="F667" s="1881"/>
      <c r="G667" s="107"/>
      <c r="H667" s="120" t="s">
        <v>246</v>
      </c>
      <c r="I667" s="62"/>
      <c r="J667" s="47"/>
      <c r="K667" s="47"/>
      <c r="L667" s="47"/>
      <c r="M667" s="48"/>
      <c r="N667" s="26"/>
    </row>
    <row r="668" spans="4:14" ht="23.1" customHeight="1">
      <c r="D668" s="1886"/>
      <c r="E668" s="1881"/>
      <c r="F668" s="1881"/>
      <c r="G668" s="107"/>
      <c r="H668" s="120" t="s">
        <v>454</v>
      </c>
      <c r="I668" s="62"/>
      <c r="J668" s="47"/>
      <c r="K668" s="47"/>
      <c r="L668" s="47"/>
      <c r="M668" s="48"/>
      <c r="N668" s="26"/>
    </row>
    <row r="669" spans="4:14">
      <c r="D669" s="1885" t="s">
        <v>455</v>
      </c>
      <c r="E669" s="1885"/>
      <c r="F669" s="1885"/>
      <c r="G669" s="1885"/>
      <c r="H669" s="1885"/>
      <c r="I669" s="1885"/>
      <c r="J669" s="1883"/>
      <c r="K669" s="1883"/>
      <c r="L669" s="1883"/>
      <c r="M669" s="1884"/>
      <c r="N669" s="26"/>
    </row>
    <row r="670" spans="4:14" ht="16.5" customHeight="1">
      <c r="D670" s="1886" t="s">
        <v>272</v>
      </c>
      <c r="E670" s="1881" t="s">
        <v>214</v>
      </c>
      <c r="F670" s="1881"/>
      <c r="G670" s="128"/>
      <c r="H670" s="1821" t="s">
        <v>75</v>
      </c>
      <c r="I670" s="62"/>
      <c r="J670" s="47"/>
      <c r="K670" s="47"/>
      <c r="L670" s="47"/>
      <c r="M670" s="48"/>
      <c r="N670" s="26"/>
    </row>
    <row r="671" spans="4:14">
      <c r="D671" s="1886"/>
      <c r="E671" s="1881"/>
      <c r="F671" s="1881"/>
      <c r="G671" s="107"/>
      <c r="H671" s="62" t="s">
        <v>456</v>
      </c>
      <c r="I671" s="62"/>
      <c r="J671" s="47"/>
      <c r="K671" s="47"/>
      <c r="L671" s="47"/>
      <c r="M671" s="48"/>
      <c r="N671" s="26"/>
    </row>
    <row r="672" spans="4:14">
      <c r="D672" s="1886"/>
      <c r="E672" s="1881"/>
      <c r="F672" s="1881"/>
      <c r="G672" s="128"/>
      <c r="H672" s="68" t="s">
        <v>82</v>
      </c>
      <c r="I672" s="62"/>
      <c r="J672" s="47"/>
      <c r="K672" s="47"/>
      <c r="L672" s="47"/>
      <c r="M672" s="48"/>
      <c r="N672" s="26"/>
    </row>
    <row r="673" spans="4:14">
      <c r="D673" s="1887"/>
      <c r="E673" s="1882"/>
      <c r="F673" s="1882"/>
      <c r="G673" s="139"/>
      <c r="H673" s="118" t="s">
        <v>248</v>
      </c>
      <c r="I673" s="88"/>
      <c r="J673" s="52"/>
      <c r="K673" s="52"/>
      <c r="L673" s="52"/>
      <c r="M673" s="53"/>
      <c r="N673" s="26"/>
    </row>
    <row r="674" spans="4:14" ht="16.5" customHeight="1">
      <c r="D674" s="1886"/>
      <c r="E674" s="1881" t="s">
        <v>457</v>
      </c>
      <c r="F674" s="1881"/>
      <c r="G674" s="128"/>
      <c r="H674" s="1822" t="s">
        <v>75</v>
      </c>
      <c r="I674" s="62"/>
      <c r="J674" s="47" t="s">
        <v>458</v>
      </c>
      <c r="K674" s="54">
        <v>3</v>
      </c>
      <c r="L674" s="47"/>
      <c r="M674" s="48"/>
      <c r="N674" s="26"/>
    </row>
    <row r="675" spans="4:14">
      <c r="D675" s="1886"/>
      <c r="E675" s="1881"/>
      <c r="F675" s="1881"/>
      <c r="G675" s="107"/>
      <c r="H675" s="62" t="s">
        <v>456</v>
      </c>
      <c r="I675" s="62"/>
      <c r="J675" s="47"/>
      <c r="K675" s="47"/>
      <c r="L675" s="47"/>
      <c r="M675" s="48"/>
      <c r="N675" s="26"/>
    </row>
    <row r="676" spans="4:14">
      <c r="D676" s="1886"/>
      <c r="E676" s="1881"/>
      <c r="F676" s="1881"/>
      <c r="G676" s="128"/>
      <c r="H676" s="68" t="s">
        <v>82</v>
      </c>
      <c r="I676" s="62"/>
      <c r="J676" s="47"/>
      <c r="K676" s="47"/>
      <c r="L676" s="47"/>
      <c r="M676" s="48"/>
      <c r="N676" s="26"/>
    </row>
    <row r="677" spans="4:14" ht="22.35" customHeight="1">
      <c r="D677" s="1886"/>
      <c r="E677" s="1881"/>
      <c r="F677" s="1881"/>
      <c r="G677" s="107"/>
      <c r="H677" s="119" t="s">
        <v>454</v>
      </c>
      <c r="I677" s="62"/>
      <c r="J677" s="47"/>
      <c r="K677" s="47"/>
      <c r="L677" s="47"/>
      <c r="M677" s="48"/>
      <c r="N677" s="26"/>
    </row>
    <row r="678" spans="4:14" ht="113.25" customHeight="1">
      <c r="D678" s="1886"/>
      <c r="E678" s="1881"/>
      <c r="F678" s="1881"/>
      <c r="G678" s="107"/>
      <c r="H678" s="62" t="s">
        <v>459</v>
      </c>
      <c r="I678" s="62"/>
      <c r="J678" s="47"/>
      <c r="K678" s="47"/>
      <c r="L678" s="47"/>
      <c r="M678" s="48"/>
      <c r="N678" s="26"/>
    </row>
    <row r="679" spans="4:14">
      <c r="D679" s="1885" t="s">
        <v>460</v>
      </c>
      <c r="E679" s="1885"/>
      <c r="F679" s="1885"/>
      <c r="G679" s="1885"/>
      <c r="H679" s="1885"/>
      <c r="I679" s="1885"/>
      <c r="J679" s="1883"/>
      <c r="K679" s="1883"/>
      <c r="L679" s="1883"/>
      <c r="M679" s="1884"/>
      <c r="N679" s="26"/>
    </row>
    <row r="680" spans="4:14">
      <c r="D680" s="1886"/>
      <c r="E680" s="1881" t="s">
        <v>214</v>
      </c>
      <c r="F680" s="1881"/>
      <c r="G680" s="128"/>
      <c r="H680" s="68" t="s">
        <v>82</v>
      </c>
      <c r="I680" s="62"/>
      <c r="J680" s="47"/>
      <c r="K680" s="47"/>
      <c r="L680" s="47"/>
      <c r="M680" s="48"/>
      <c r="N680" s="26"/>
    </row>
    <row r="681" spans="4:14">
      <c r="D681" s="1886"/>
      <c r="E681" s="1881"/>
      <c r="F681" s="1881"/>
      <c r="G681" s="107"/>
      <c r="H681" s="119" t="s">
        <v>187</v>
      </c>
      <c r="I681" s="62"/>
      <c r="J681" s="47"/>
      <c r="K681" s="47"/>
      <c r="L681" s="47"/>
      <c r="M681" s="48"/>
      <c r="N681" s="26"/>
    </row>
    <row r="682" spans="4:14" ht="16.350000000000001" customHeight="1">
      <c r="D682" s="1887"/>
      <c r="E682" s="1882"/>
      <c r="F682" s="1882"/>
      <c r="G682" s="139"/>
      <c r="H682" s="118" t="s">
        <v>248</v>
      </c>
      <c r="I682" s="88"/>
      <c r="J682" s="52"/>
      <c r="K682" s="52"/>
      <c r="L682" s="52"/>
      <c r="M682" s="53"/>
      <c r="N682" s="26"/>
    </row>
    <row r="683" spans="4:14">
      <c r="D683" s="1886"/>
      <c r="E683" s="1881" t="s">
        <v>461</v>
      </c>
      <c r="F683" s="1881"/>
      <c r="G683" s="128"/>
      <c r="H683" s="68" t="s">
        <v>82</v>
      </c>
      <c r="I683" s="62"/>
      <c r="J683" s="47" t="s">
        <v>146</v>
      </c>
      <c r="K683" s="54">
        <v>3</v>
      </c>
      <c r="L683" s="47"/>
      <c r="M683" s="48"/>
      <c r="N683" s="26"/>
    </row>
    <row r="684" spans="4:14">
      <c r="D684" s="1886"/>
      <c r="E684" s="1881"/>
      <c r="F684" s="1881"/>
      <c r="G684" s="107"/>
      <c r="H684" s="119" t="s">
        <v>187</v>
      </c>
      <c r="I684" s="62"/>
      <c r="J684" s="47"/>
      <c r="K684" s="47"/>
      <c r="L684" s="47"/>
      <c r="M684" s="48"/>
      <c r="N684" s="26"/>
    </row>
    <row r="685" spans="4:14">
      <c r="D685" s="1886"/>
      <c r="E685" s="1881"/>
      <c r="F685" s="1881"/>
      <c r="G685" s="107"/>
      <c r="H685" s="62" t="s">
        <v>391</v>
      </c>
      <c r="I685" s="62"/>
      <c r="J685" s="47"/>
      <c r="K685" s="47"/>
      <c r="L685" s="47"/>
      <c r="M685" s="48"/>
      <c r="N685" s="26"/>
    </row>
    <row r="686" spans="4:14" ht="33" customHeight="1">
      <c r="D686" s="1886"/>
      <c r="E686" s="1881"/>
      <c r="F686" s="1881"/>
      <c r="G686" s="107"/>
      <c r="H686" s="120" t="s">
        <v>462</v>
      </c>
      <c r="I686" s="62"/>
      <c r="J686" s="47"/>
      <c r="K686" s="47"/>
      <c r="L686" s="47"/>
      <c r="M686" s="48"/>
      <c r="N686" s="26"/>
    </row>
    <row r="687" spans="4:14" ht="23.1" customHeight="1">
      <c r="D687" s="1886"/>
      <c r="E687" s="1881"/>
      <c r="F687" s="1881"/>
      <c r="G687" s="107"/>
      <c r="H687" s="120" t="s">
        <v>463</v>
      </c>
      <c r="I687" s="62"/>
      <c r="J687" s="47"/>
      <c r="K687" s="47"/>
      <c r="L687" s="47"/>
      <c r="M687" s="48"/>
      <c r="N687" s="26"/>
    </row>
    <row r="688" spans="4:14" ht="107.25" customHeight="1">
      <c r="D688" s="1886"/>
      <c r="E688" s="1881"/>
      <c r="F688" s="1881"/>
      <c r="G688" s="107"/>
      <c r="H688" s="62" t="s">
        <v>464</v>
      </c>
      <c r="I688" s="62"/>
      <c r="J688" s="47"/>
      <c r="K688" s="47"/>
      <c r="L688" s="47"/>
      <c r="M688" s="48"/>
      <c r="N688" s="26"/>
    </row>
    <row r="689" spans="4:14">
      <c r="D689" s="1885" t="s">
        <v>465</v>
      </c>
      <c r="E689" s="1885"/>
      <c r="F689" s="1885"/>
      <c r="G689" s="1885"/>
      <c r="H689" s="1885"/>
      <c r="I689" s="1885"/>
      <c r="J689" s="1838"/>
      <c r="K689" s="1838"/>
      <c r="L689" s="1838"/>
      <c r="M689" s="1839"/>
      <c r="N689" s="26"/>
    </row>
    <row r="690" spans="4:14" ht="16.5" customHeight="1">
      <c r="D690" s="1886" t="s">
        <v>272</v>
      </c>
      <c r="E690" s="1881" t="s">
        <v>214</v>
      </c>
      <c r="F690" s="1881"/>
      <c r="G690" s="128"/>
      <c r="H690" s="1821" t="s">
        <v>55</v>
      </c>
      <c r="I690" s="62"/>
      <c r="J690" s="47"/>
      <c r="K690" s="47"/>
      <c r="L690" s="47"/>
      <c r="M690" s="48"/>
      <c r="N690" s="26"/>
    </row>
    <row r="691" spans="4:14">
      <c r="D691" s="1886"/>
      <c r="E691" s="1881"/>
      <c r="F691" s="1881"/>
      <c r="G691" s="107"/>
      <c r="H691" s="62" t="s">
        <v>388</v>
      </c>
      <c r="I691" s="62"/>
      <c r="J691" s="47"/>
      <c r="K691" s="47"/>
      <c r="L691" s="47"/>
      <c r="M691" s="48"/>
      <c r="N691" s="26"/>
    </row>
    <row r="692" spans="4:14" ht="16.5" customHeight="1">
      <c r="D692" s="1886"/>
      <c r="E692" s="1881"/>
      <c r="F692" s="1881"/>
      <c r="G692" s="128"/>
      <c r="H692" s="1821" t="s">
        <v>58</v>
      </c>
      <c r="I692" s="62"/>
      <c r="J692" s="47"/>
      <c r="K692" s="47"/>
      <c r="L692" s="47"/>
      <c r="M692" s="48"/>
      <c r="N692" s="26"/>
    </row>
    <row r="693" spans="4:14">
      <c r="D693" s="1886"/>
      <c r="E693" s="1881"/>
      <c r="F693" s="1881"/>
      <c r="G693" s="107"/>
      <c r="H693" s="62" t="s">
        <v>389</v>
      </c>
      <c r="I693" s="62"/>
      <c r="J693" s="47"/>
      <c r="K693" s="47"/>
      <c r="L693" s="47"/>
      <c r="M693" s="48"/>
      <c r="N693" s="26"/>
    </row>
    <row r="694" spans="4:14">
      <c r="D694" s="1886"/>
      <c r="E694" s="1881"/>
      <c r="F694" s="1881"/>
      <c r="G694" s="128"/>
      <c r="H694" s="68" t="s">
        <v>82</v>
      </c>
      <c r="I694" s="62"/>
      <c r="J694" s="47"/>
      <c r="K694" s="47"/>
      <c r="L694" s="47"/>
      <c r="M694" s="48"/>
      <c r="N694" s="26"/>
    </row>
    <row r="695" spans="4:14">
      <c r="D695" s="1886"/>
      <c r="E695" s="1881"/>
      <c r="F695" s="1881"/>
      <c r="G695" s="107"/>
      <c r="H695" s="62" t="s">
        <v>466</v>
      </c>
      <c r="I695" s="62"/>
      <c r="J695" s="47"/>
      <c r="K695" s="47"/>
      <c r="L695" s="47"/>
      <c r="M695" s="48"/>
      <c r="N695" s="26"/>
    </row>
    <row r="696" spans="4:14">
      <c r="D696" s="1886"/>
      <c r="E696" s="1881"/>
      <c r="F696" s="1881"/>
      <c r="G696" s="107"/>
      <c r="H696" s="119" t="s">
        <v>187</v>
      </c>
      <c r="I696" s="62"/>
      <c r="J696" s="47"/>
      <c r="K696" s="47"/>
      <c r="L696" s="47"/>
      <c r="M696" s="48"/>
      <c r="N696" s="26"/>
    </row>
    <row r="697" spans="4:14">
      <c r="D697" s="1887"/>
      <c r="E697" s="1882"/>
      <c r="F697" s="1882"/>
      <c r="G697" s="139"/>
      <c r="H697" s="118" t="s">
        <v>248</v>
      </c>
      <c r="I697" s="88"/>
      <c r="J697" s="52"/>
      <c r="K697" s="52"/>
      <c r="L697" s="52"/>
      <c r="M697" s="53"/>
      <c r="N697" s="26"/>
    </row>
    <row r="698" spans="4:14">
      <c r="D698" s="1886"/>
      <c r="E698" s="1881" t="s">
        <v>467</v>
      </c>
      <c r="F698" s="1881"/>
      <c r="G698" s="128"/>
      <c r="H698" s="68" t="s">
        <v>82</v>
      </c>
      <c r="I698" s="62"/>
      <c r="J698" s="47" t="s">
        <v>146</v>
      </c>
      <c r="K698" s="54">
        <v>3</v>
      </c>
      <c r="L698" s="47"/>
      <c r="M698" s="48"/>
      <c r="N698" s="26"/>
    </row>
    <row r="699" spans="4:14">
      <c r="D699" s="1886"/>
      <c r="E699" s="1881"/>
      <c r="F699" s="1881"/>
      <c r="G699" s="107"/>
      <c r="H699" s="120" t="s">
        <v>187</v>
      </c>
      <c r="I699" s="62"/>
      <c r="J699" s="47"/>
      <c r="K699" s="47"/>
      <c r="L699" s="47"/>
      <c r="M699" s="48"/>
      <c r="N699" s="26"/>
    </row>
    <row r="700" spans="4:14">
      <c r="D700" s="1886"/>
      <c r="E700" s="1881"/>
      <c r="F700" s="1881"/>
      <c r="G700" s="107"/>
      <c r="H700" s="62" t="s">
        <v>391</v>
      </c>
      <c r="I700" s="62"/>
      <c r="J700" s="47"/>
      <c r="K700" s="47"/>
      <c r="L700" s="47"/>
      <c r="M700" s="48"/>
      <c r="N700" s="26"/>
    </row>
    <row r="701" spans="4:14" ht="33" customHeight="1">
      <c r="D701" s="1886"/>
      <c r="G701" s="140"/>
      <c r="H701" s="120" t="s">
        <v>462</v>
      </c>
      <c r="I701" s="62"/>
      <c r="J701" s="47"/>
      <c r="K701" s="47"/>
      <c r="L701" s="47"/>
      <c r="M701" s="48"/>
      <c r="N701" s="26"/>
    </row>
    <row r="702" spans="4:14" ht="65.25" customHeight="1">
      <c r="D702" s="1886"/>
      <c r="E702" s="1881"/>
      <c r="F702" s="1881"/>
      <c r="G702" s="107"/>
      <c r="H702" s="62" t="s">
        <v>468</v>
      </c>
      <c r="I702" s="62"/>
      <c r="J702" s="47"/>
      <c r="K702" s="47"/>
      <c r="L702" s="47"/>
      <c r="M702" s="48"/>
      <c r="N702" s="26"/>
    </row>
    <row r="703" spans="4:14">
      <c r="D703" s="1885" t="s">
        <v>469</v>
      </c>
      <c r="E703" s="1885"/>
      <c r="F703" s="1885"/>
      <c r="G703" s="1885"/>
      <c r="H703" s="1885"/>
      <c r="I703" s="1885"/>
      <c r="J703" s="1838"/>
      <c r="K703" s="1838"/>
      <c r="L703" s="1838"/>
      <c r="M703" s="1839"/>
      <c r="N703" s="26"/>
    </row>
    <row r="704" spans="4:14" ht="15.75" customHeight="1">
      <c r="D704" s="1886" t="s">
        <v>272</v>
      </c>
      <c r="E704" s="1881" t="s">
        <v>214</v>
      </c>
      <c r="F704" s="1881"/>
      <c r="G704" s="128"/>
      <c r="H704" s="1821" t="s">
        <v>55</v>
      </c>
      <c r="I704" s="62"/>
      <c r="J704" s="47"/>
      <c r="K704" s="47"/>
      <c r="L704" s="47"/>
      <c r="M704" s="48"/>
      <c r="N704" s="26"/>
    </row>
    <row r="705" spans="4:14">
      <c r="D705" s="1886"/>
      <c r="E705" s="1881"/>
      <c r="F705" s="1881"/>
      <c r="G705" s="107"/>
      <c r="H705" s="62" t="s">
        <v>388</v>
      </c>
      <c r="I705" s="62"/>
      <c r="J705" s="47"/>
      <c r="K705" s="47"/>
      <c r="L705" s="47"/>
      <c r="M705" s="48"/>
      <c r="N705" s="26"/>
    </row>
    <row r="706" spans="4:14" ht="16.5" customHeight="1">
      <c r="D706" s="1886"/>
      <c r="E706" s="1881"/>
      <c r="F706" s="1881"/>
      <c r="G706" s="128"/>
      <c r="H706" s="1821" t="s">
        <v>58</v>
      </c>
      <c r="I706" s="62"/>
      <c r="J706" s="47"/>
      <c r="K706" s="47"/>
      <c r="L706" s="47"/>
      <c r="M706" s="48"/>
      <c r="N706" s="26"/>
    </row>
    <row r="707" spans="4:14">
      <c r="D707" s="1886"/>
      <c r="E707" s="1881"/>
      <c r="F707" s="1881"/>
      <c r="G707" s="107"/>
      <c r="H707" s="62" t="s">
        <v>389</v>
      </c>
      <c r="I707" s="62"/>
      <c r="J707" s="47"/>
      <c r="K707" s="47"/>
      <c r="L707" s="47"/>
      <c r="M707" s="48"/>
      <c r="N707" s="26"/>
    </row>
    <row r="708" spans="4:14">
      <c r="D708" s="1886"/>
      <c r="E708" s="1881"/>
      <c r="F708" s="1881"/>
      <c r="G708" s="128"/>
      <c r="H708" s="68" t="s">
        <v>82</v>
      </c>
      <c r="I708" s="62"/>
      <c r="J708" s="47"/>
      <c r="K708" s="47"/>
      <c r="L708" s="47"/>
      <c r="M708" s="48"/>
      <c r="N708" s="26"/>
    </row>
    <row r="709" spans="4:14" ht="23.1" customHeight="1">
      <c r="D709" s="1886"/>
      <c r="E709" s="1881"/>
      <c r="F709" s="1881"/>
      <c r="G709" s="107"/>
      <c r="H709" s="119" t="s">
        <v>120</v>
      </c>
      <c r="I709" s="62"/>
      <c r="J709" s="47"/>
      <c r="K709" s="47"/>
      <c r="L709" s="47"/>
      <c r="M709" s="48"/>
      <c r="N709" s="26"/>
    </row>
    <row r="710" spans="4:14">
      <c r="D710" s="1887"/>
      <c r="E710" s="1882"/>
      <c r="F710" s="1882"/>
      <c r="G710" s="139"/>
      <c r="H710" s="88" t="s">
        <v>470</v>
      </c>
      <c r="I710" s="88"/>
      <c r="J710" s="52"/>
      <c r="K710" s="52"/>
      <c r="L710" s="52"/>
      <c r="M710" s="53"/>
      <c r="N710" s="26"/>
    </row>
    <row r="711" spans="4:14" ht="15.75" customHeight="1">
      <c r="D711" s="1886"/>
      <c r="E711" s="1880" t="s">
        <v>471</v>
      </c>
      <c r="F711" s="1880"/>
      <c r="G711" s="128"/>
      <c r="H711" s="1822" t="s">
        <v>55</v>
      </c>
      <c r="I711" s="62"/>
      <c r="J711" s="47" t="s">
        <v>146</v>
      </c>
      <c r="K711" s="47" t="s">
        <v>204</v>
      </c>
      <c r="L711" s="47"/>
      <c r="M711" s="48"/>
      <c r="N711" s="26"/>
    </row>
    <row r="712" spans="4:14">
      <c r="D712" s="1886"/>
      <c r="E712" s="1881"/>
      <c r="F712" s="1881"/>
      <c r="G712" s="107"/>
      <c r="H712" s="62" t="s">
        <v>388</v>
      </c>
      <c r="I712" s="62"/>
      <c r="J712" s="47"/>
      <c r="K712" s="47"/>
      <c r="L712" s="47"/>
      <c r="M712" s="48"/>
      <c r="N712" s="26"/>
    </row>
    <row r="713" spans="4:14" ht="15" customHeight="1">
      <c r="D713" s="1886"/>
      <c r="E713" s="1881"/>
      <c r="F713" s="1881"/>
      <c r="G713" s="128"/>
      <c r="H713" s="1822" t="s">
        <v>58</v>
      </c>
      <c r="I713" s="62"/>
      <c r="J713" s="47"/>
      <c r="K713" s="47"/>
      <c r="L713" s="47"/>
      <c r="M713" s="48"/>
      <c r="N713" s="26"/>
    </row>
    <row r="714" spans="4:14">
      <c r="D714" s="1886"/>
      <c r="E714" s="1881"/>
      <c r="F714" s="1881"/>
      <c r="G714" s="107"/>
      <c r="H714" s="62" t="s">
        <v>389</v>
      </c>
      <c r="I714" s="62"/>
      <c r="J714" s="47"/>
      <c r="K714" s="47"/>
      <c r="L714" s="47"/>
      <c r="M714" s="48"/>
      <c r="N714" s="26"/>
    </row>
    <row r="715" spans="4:14">
      <c r="D715" s="1886"/>
      <c r="E715" s="1881"/>
      <c r="F715" s="1881"/>
      <c r="G715" s="128"/>
      <c r="H715" s="68" t="s">
        <v>82</v>
      </c>
      <c r="I715" s="62"/>
      <c r="J715" s="47"/>
      <c r="K715" s="47"/>
      <c r="L715" s="47"/>
      <c r="M715" s="48"/>
      <c r="N715" s="26"/>
    </row>
    <row r="716" spans="4:14" ht="23.1" customHeight="1">
      <c r="D716" s="1886"/>
      <c r="E716" s="1881"/>
      <c r="F716" s="1881"/>
      <c r="G716" s="107"/>
      <c r="H716" s="119" t="s">
        <v>120</v>
      </c>
      <c r="I716" s="62"/>
      <c r="J716" s="47"/>
      <c r="K716" s="47"/>
      <c r="L716" s="47"/>
      <c r="M716" s="48"/>
      <c r="N716" s="26"/>
    </row>
    <row r="717" spans="4:14">
      <c r="D717" s="1886"/>
      <c r="E717" s="1881"/>
      <c r="F717" s="1881"/>
      <c r="G717" s="107"/>
      <c r="H717" s="62" t="s">
        <v>470</v>
      </c>
      <c r="I717" s="62"/>
      <c r="J717" s="47"/>
      <c r="K717" s="47"/>
      <c r="L717" s="47"/>
      <c r="M717" s="48"/>
      <c r="N717" s="26"/>
    </row>
    <row r="718" spans="4:14">
      <c r="D718" s="1885" t="s">
        <v>472</v>
      </c>
      <c r="E718" s="1885"/>
      <c r="F718" s="1885"/>
      <c r="G718" s="1885"/>
      <c r="H718" s="1885"/>
      <c r="I718" s="1885"/>
      <c r="J718" s="1838"/>
      <c r="K718" s="1838"/>
      <c r="L718" s="1838"/>
      <c r="M718" s="1839"/>
      <c r="N718" s="26"/>
    </row>
    <row r="719" spans="4:14" ht="16.5" customHeight="1">
      <c r="D719" s="1886" t="s">
        <v>272</v>
      </c>
      <c r="E719" s="1881" t="s">
        <v>214</v>
      </c>
      <c r="F719" s="1881"/>
      <c r="G719" s="128"/>
      <c r="H719" s="1821" t="s">
        <v>75</v>
      </c>
      <c r="I719" s="62"/>
      <c r="J719" s="47" t="s">
        <v>146</v>
      </c>
      <c r="K719" s="47" t="s">
        <v>245</v>
      </c>
      <c r="L719" s="1878" t="s">
        <v>473</v>
      </c>
      <c r="M719" s="48"/>
      <c r="N719" s="26"/>
    </row>
    <row r="720" spans="4:14" ht="87" customHeight="1">
      <c r="D720" s="1886"/>
      <c r="E720" s="1881"/>
      <c r="F720" s="1881"/>
      <c r="G720" s="107"/>
      <c r="H720" s="62" t="s">
        <v>474</v>
      </c>
      <c r="I720" s="62"/>
      <c r="J720" s="47"/>
      <c r="K720" s="47"/>
      <c r="L720" s="1878"/>
      <c r="M720" s="48"/>
      <c r="N720" s="26"/>
    </row>
    <row r="721" spans="4:14" ht="16.5" customHeight="1">
      <c r="D721" s="1886"/>
      <c r="E721" s="1881"/>
      <c r="F721" s="1881"/>
      <c r="G721" s="128"/>
      <c r="H721" s="1821" t="s">
        <v>58</v>
      </c>
      <c r="I721" s="62"/>
      <c r="J721" s="47"/>
      <c r="K721" s="47"/>
      <c r="L721" s="47"/>
      <c r="M721" s="48"/>
      <c r="N721" s="26"/>
    </row>
    <row r="722" spans="4:14" ht="56.25">
      <c r="D722" s="1886"/>
      <c r="E722" s="1881"/>
      <c r="F722" s="1881"/>
      <c r="G722" s="107"/>
      <c r="H722" s="62" t="s">
        <v>2098</v>
      </c>
      <c r="I722" s="62"/>
      <c r="J722" s="47"/>
      <c r="K722" s="47"/>
      <c r="L722" s="47"/>
      <c r="M722" s="48"/>
      <c r="N722" s="26"/>
    </row>
    <row r="723" spans="4:14">
      <c r="D723" s="1886"/>
      <c r="E723" s="1881"/>
      <c r="F723" s="1881"/>
      <c r="G723" s="128"/>
      <c r="H723" s="68" t="s">
        <v>82</v>
      </c>
      <c r="I723" s="62"/>
      <c r="J723" s="47"/>
      <c r="K723" s="47"/>
      <c r="L723" s="47"/>
      <c r="M723" s="48"/>
      <c r="N723" s="26"/>
    </row>
    <row r="724" spans="4:14" ht="23.1" customHeight="1">
      <c r="D724" s="1886"/>
      <c r="E724" s="1881"/>
      <c r="F724" s="1881"/>
      <c r="G724" s="107"/>
      <c r="H724" s="119" t="s">
        <v>120</v>
      </c>
      <c r="I724" s="62"/>
      <c r="J724" s="47"/>
      <c r="K724" s="47"/>
      <c r="L724" s="47"/>
      <c r="M724" s="48"/>
      <c r="N724" s="26"/>
    </row>
    <row r="725" spans="4:14">
      <c r="D725" s="1886"/>
      <c r="E725" s="1881"/>
      <c r="F725" s="1881"/>
      <c r="G725" s="107"/>
      <c r="H725" s="62" t="s">
        <v>475</v>
      </c>
      <c r="I725" s="62"/>
      <c r="J725" s="47"/>
      <c r="K725" s="47"/>
      <c r="L725" s="47"/>
      <c r="M725" s="48"/>
      <c r="N725" s="26"/>
    </row>
    <row r="726" spans="4:14">
      <c r="D726" s="1886"/>
      <c r="E726" s="1881"/>
      <c r="F726" s="1881"/>
      <c r="G726" s="107"/>
      <c r="H726" s="119" t="s">
        <v>247</v>
      </c>
      <c r="I726" s="62"/>
      <c r="J726" s="47"/>
      <c r="K726" s="47"/>
      <c r="L726" s="47"/>
      <c r="M726" s="48"/>
      <c r="N726" s="26"/>
    </row>
    <row r="727" spans="4:14">
      <c r="D727" s="1886"/>
      <c r="E727" s="1881"/>
      <c r="F727" s="1881"/>
      <c r="G727" s="107"/>
      <c r="H727" s="119" t="s">
        <v>143</v>
      </c>
      <c r="I727" s="62"/>
      <c r="J727" s="47"/>
      <c r="K727" s="47"/>
      <c r="L727" s="47"/>
      <c r="M727" s="48"/>
      <c r="N727" s="26"/>
    </row>
    <row r="728" spans="4:14" ht="23.1" customHeight="1">
      <c r="D728" s="1886"/>
      <c r="E728" s="1881"/>
      <c r="F728" s="1881"/>
      <c r="G728" s="107"/>
      <c r="H728" s="119" t="s">
        <v>174</v>
      </c>
      <c r="I728" s="62"/>
      <c r="J728" s="47"/>
      <c r="K728" s="47"/>
      <c r="L728" s="47"/>
      <c r="M728" s="48"/>
      <c r="N728" s="26"/>
    </row>
    <row r="729" spans="4:14" ht="22.5">
      <c r="D729" s="1886"/>
      <c r="E729" s="1881"/>
      <c r="F729" s="1881"/>
      <c r="G729" s="107"/>
      <c r="H729" s="119" t="s">
        <v>201</v>
      </c>
      <c r="I729" s="62"/>
      <c r="J729" s="47"/>
      <c r="K729" s="47"/>
      <c r="L729" s="47"/>
      <c r="M729" s="48"/>
      <c r="N729" s="26"/>
    </row>
    <row r="730" spans="4:14" ht="22.35" customHeight="1">
      <c r="D730" s="1886"/>
      <c r="E730" s="1881"/>
      <c r="F730" s="1881"/>
      <c r="G730" s="107"/>
      <c r="H730" s="119" t="s">
        <v>174</v>
      </c>
      <c r="I730" s="62"/>
      <c r="J730" s="47"/>
      <c r="K730" s="47"/>
      <c r="L730" s="47"/>
      <c r="M730" s="48"/>
      <c r="N730" s="26"/>
    </row>
    <row r="731" spans="4:14">
      <c r="D731" s="1887"/>
      <c r="E731" s="1882"/>
      <c r="F731" s="1882"/>
      <c r="G731" s="139"/>
      <c r="H731" s="33" t="s">
        <v>187</v>
      </c>
      <c r="I731" s="88"/>
      <c r="J731" s="52"/>
      <c r="K731" s="52"/>
      <c r="L731" s="52"/>
      <c r="M731" s="53"/>
      <c r="N731" s="26"/>
    </row>
    <row r="732" spans="4:14" ht="44.1" customHeight="1">
      <c r="D732" s="44" t="s">
        <v>476</v>
      </c>
      <c r="E732" s="1881" t="s">
        <v>477</v>
      </c>
      <c r="F732" s="1881"/>
      <c r="G732" s="128"/>
      <c r="H732" s="67" t="s">
        <v>478</v>
      </c>
      <c r="I732" s="62"/>
      <c r="J732" s="47" t="s">
        <v>146</v>
      </c>
      <c r="K732" s="54">
        <v>3</v>
      </c>
      <c r="L732" s="47"/>
      <c r="M732" s="48"/>
      <c r="N732" s="26"/>
    </row>
    <row r="733" spans="4:14">
      <c r="D733" s="1885" t="s">
        <v>479</v>
      </c>
      <c r="E733" s="1885"/>
      <c r="F733" s="1885"/>
      <c r="G733" s="1885"/>
      <c r="H733" s="1885"/>
      <c r="I733" s="1885"/>
      <c r="J733" s="1883"/>
      <c r="K733" s="1883"/>
      <c r="L733" s="1883"/>
      <c r="M733" s="1884"/>
      <c r="N733" s="26"/>
    </row>
    <row r="734" spans="4:14" ht="15.75" customHeight="1">
      <c r="D734" s="1886" t="s">
        <v>272</v>
      </c>
      <c r="E734" s="1881" t="s">
        <v>214</v>
      </c>
      <c r="F734" s="1881"/>
      <c r="G734" s="128"/>
      <c r="H734" s="1821" t="s">
        <v>75</v>
      </c>
      <c r="I734" s="62"/>
      <c r="J734" s="47"/>
      <c r="K734" s="47"/>
      <c r="L734" s="47"/>
      <c r="M734" s="48"/>
      <c r="N734" s="26"/>
    </row>
    <row r="735" spans="4:14" ht="106.5" customHeight="1">
      <c r="D735" s="1886"/>
      <c r="E735" s="1881"/>
      <c r="F735" s="1881"/>
      <c r="G735" s="107"/>
      <c r="H735" s="62" t="s">
        <v>480</v>
      </c>
      <c r="I735" s="62"/>
      <c r="J735" s="47"/>
      <c r="K735" s="47"/>
      <c r="L735" s="47"/>
      <c r="M735" s="48"/>
      <c r="N735" s="26"/>
    </row>
    <row r="736" spans="4:14" ht="16.5" customHeight="1">
      <c r="D736" s="1886"/>
      <c r="E736" s="1881"/>
      <c r="F736" s="1881"/>
      <c r="G736" s="128"/>
      <c r="H736" s="1821" t="s">
        <v>58</v>
      </c>
      <c r="I736" s="62"/>
      <c r="J736" s="47"/>
      <c r="K736" s="47"/>
      <c r="L736" s="47"/>
      <c r="M736" s="48"/>
      <c r="N736" s="26"/>
    </row>
    <row r="737" spans="4:14" ht="105.75" customHeight="1">
      <c r="D737" s="1886"/>
      <c r="E737" s="1881"/>
      <c r="F737" s="1881"/>
      <c r="G737" s="107"/>
      <c r="H737" s="62" t="s">
        <v>481</v>
      </c>
      <c r="I737" s="62"/>
      <c r="J737" s="47"/>
      <c r="K737" s="47"/>
      <c r="L737" s="47"/>
      <c r="M737" s="48"/>
      <c r="N737" s="26"/>
    </row>
    <row r="738" spans="4:14" ht="15" customHeight="1">
      <c r="D738" s="1886"/>
      <c r="E738" s="1881"/>
      <c r="F738" s="1881"/>
      <c r="G738" s="128"/>
      <c r="H738" s="68" t="s">
        <v>82</v>
      </c>
      <c r="I738" s="62"/>
      <c r="J738" s="47"/>
      <c r="K738" s="47"/>
      <c r="L738" s="47"/>
      <c r="M738" s="48"/>
      <c r="N738" s="26"/>
    </row>
    <row r="739" spans="4:14" ht="22.5">
      <c r="D739" s="1886"/>
      <c r="E739" s="1881"/>
      <c r="F739" s="1881"/>
      <c r="G739" s="107"/>
      <c r="H739" s="119" t="s">
        <v>120</v>
      </c>
      <c r="I739" s="62"/>
      <c r="J739" s="47"/>
      <c r="K739" s="47"/>
      <c r="L739" s="47"/>
      <c r="M739" s="48"/>
      <c r="N739" s="26"/>
    </row>
    <row r="740" spans="4:14">
      <c r="D740" s="1886"/>
      <c r="E740" s="1881"/>
      <c r="F740" s="1881"/>
      <c r="G740" s="107"/>
      <c r="H740" s="62" t="s">
        <v>482</v>
      </c>
      <c r="I740" s="62"/>
      <c r="J740" s="47"/>
      <c r="K740" s="47"/>
      <c r="L740" s="47"/>
      <c r="M740" s="48"/>
      <c r="N740" s="26"/>
    </row>
    <row r="741" spans="4:14">
      <c r="D741" s="1886"/>
      <c r="E741" s="1881"/>
      <c r="F741" s="1881"/>
      <c r="G741" s="107"/>
      <c r="H741" s="62" t="s">
        <v>483</v>
      </c>
      <c r="I741" s="62"/>
      <c r="J741" s="47"/>
      <c r="K741" s="47"/>
      <c r="L741" s="47"/>
      <c r="M741" s="48"/>
      <c r="N741" s="26"/>
    </row>
    <row r="742" spans="4:14" ht="22.5">
      <c r="D742" s="1886"/>
      <c r="E742" s="63"/>
      <c r="F742" s="63"/>
      <c r="G742" s="107"/>
      <c r="H742" s="119" t="s">
        <v>120</v>
      </c>
      <c r="I742" s="62"/>
      <c r="J742" s="47"/>
      <c r="K742" s="47"/>
      <c r="L742" s="47"/>
      <c r="M742" s="48"/>
      <c r="N742" s="26"/>
    </row>
    <row r="743" spans="4:14">
      <c r="D743" s="1886"/>
      <c r="E743" s="1881"/>
      <c r="F743" s="1881"/>
      <c r="G743" s="107"/>
      <c r="H743" s="62" t="s">
        <v>484</v>
      </c>
      <c r="I743" s="62"/>
      <c r="J743" s="47"/>
      <c r="K743" s="47"/>
      <c r="L743" s="47"/>
      <c r="M743" s="48"/>
      <c r="N743" s="26"/>
    </row>
    <row r="744" spans="4:14" ht="22.5">
      <c r="D744" s="1886"/>
      <c r="E744" s="1881"/>
      <c r="F744" s="1881"/>
      <c r="G744" s="107"/>
      <c r="H744" s="119" t="s">
        <v>120</v>
      </c>
      <c r="I744" s="62"/>
      <c r="J744" s="47"/>
      <c r="K744" s="47"/>
      <c r="L744" s="47"/>
      <c r="M744" s="48"/>
      <c r="N744" s="26"/>
    </row>
    <row r="745" spans="4:14">
      <c r="D745" s="1886"/>
      <c r="E745" s="1881"/>
      <c r="F745" s="1881"/>
      <c r="G745" s="107"/>
      <c r="H745" s="62" t="s">
        <v>485</v>
      </c>
      <c r="I745" s="62"/>
      <c r="J745" s="47"/>
      <c r="K745" s="47"/>
      <c r="L745" s="47"/>
      <c r="M745" s="48"/>
      <c r="N745" s="26"/>
    </row>
    <row r="746" spans="4:14">
      <c r="D746" s="1886"/>
      <c r="E746" s="1881"/>
      <c r="F746" s="1881"/>
      <c r="G746" s="107"/>
      <c r="H746" s="119" t="s">
        <v>247</v>
      </c>
      <c r="I746" s="62"/>
      <c r="J746" s="47"/>
      <c r="K746" s="47"/>
      <c r="L746" s="47"/>
      <c r="M746" s="48"/>
      <c r="N746" s="26"/>
    </row>
    <row r="747" spans="4:14" ht="14.25" customHeight="1">
      <c r="D747" s="1886"/>
      <c r="E747" s="1881"/>
      <c r="F747" s="1881"/>
      <c r="G747" s="107"/>
      <c r="H747" s="119" t="s">
        <v>143</v>
      </c>
      <c r="I747" s="62"/>
      <c r="J747" s="47"/>
      <c r="K747" s="47"/>
      <c r="L747" s="47"/>
      <c r="M747" s="48"/>
      <c r="N747" s="26"/>
    </row>
    <row r="748" spans="4:14" ht="23.1" customHeight="1">
      <c r="D748" s="1886"/>
      <c r="E748" s="1881"/>
      <c r="F748" s="1881"/>
      <c r="G748" s="107"/>
      <c r="H748" s="119" t="s">
        <v>174</v>
      </c>
      <c r="I748" s="62"/>
      <c r="J748" s="47"/>
      <c r="K748" s="47"/>
      <c r="L748" s="47"/>
      <c r="M748" s="48"/>
      <c r="N748" s="26"/>
    </row>
    <row r="749" spans="4:14" ht="22.5">
      <c r="D749" s="1886"/>
      <c r="E749" s="1881"/>
      <c r="F749" s="1881"/>
      <c r="G749" s="107"/>
      <c r="H749" s="119" t="s">
        <v>201</v>
      </c>
      <c r="I749" s="62"/>
      <c r="J749" s="47"/>
      <c r="K749" s="47"/>
      <c r="L749" s="47"/>
      <c r="M749" s="48"/>
      <c r="N749" s="26"/>
    </row>
    <row r="750" spans="4:14" ht="23.1" customHeight="1">
      <c r="D750" s="1886"/>
      <c r="E750" s="1881"/>
      <c r="F750" s="1881"/>
      <c r="G750" s="107"/>
      <c r="H750" s="119" t="s">
        <v>174</v>
      </c>
      <c r="I750" s="62"/>
      <c r="J750" s="47"/>
      <c r="K750" s="47"/>
      <c r="L750" s="47"/>
      <c r="M750" s="48"/>
      <c r="N750" s="26"/>
    </row>
    <row r="751" spans="4:14">
      <c r="D751" s="1887"/>
      <c r="E751" s="1882"/>
      <c r="F751" s="1882"/>
      <c r="G751" s="139"/>
      <c r="H751" s="118" t="s">
        <v>187</v>
      </c>
      <c r="I751" s="88"/>
      <c r="J751" s="52"/>
      <c r="K751" s="52"/>
      <c r="L751" s="52"/>
      <c r="M751" s="53"/>
      <c r="N751" s="26"/>
    </row>
    <row r="752" spans="4:14" ht="14.25" customHeight="1">
      <c r="D752" s="1886"/>
      <c r="E752" s="1880" t="s">
        <v>486</v>
      </c>
      <c r="F752" s="1880"/>
      <c r="G752" s="128"/>
      <c r="H752" s="1822" t="s">
        <v>1985</v>
      </c>
      <c r="I752" s="62"/>
      <c r="J752" s="47" t="s">
        <v>146</v>
      </c>
      <c r="K752" s="47" t="s">
        <v>487</v>
      </c>
      <c r="L752" s="1879" t="s">
        <v>488</v>
      </c>
      <c r="M752" s="48"/>
      <c r="N752" s="26"/>
    </row>
    <row r="753" spans="4:14" ht="33.75">
      <c r="D753" s="1886"/>
      <c r="E753" s="1881"/>
      <c r="F753" s="1881"/>
      <c r="G753" s="107"/>
      <c r="H753" s="62" t="s">
        <v>489</v>
      </c>
      <c r="I753" s="62"/>
      <c r="J753" s="47"/>
      <c r="K753" s="47"/>
      <c r="L753" s="1878"/>
      <c r="M753" s="48"/>
      <c r="N753" s="26"/>
    </row>
    <row r="754" spans="4:14" ht="15" customHeight="1">
      <c r="D754" s="1886"/>
      <c r="E754" s="1881"/>
      <c r="F754" s="1881"/>
      <c r="G754" s="128"/>
      <c r="H754" s="1822" t="s">
        <v>58</v>
      </c>
      <c r="I754" s="62"/>
      <c r="J754" s="47"/>
      <c r="K754" s="47"/>
      <c r="L754" s="47"/>
      <c r="M754" s="48"/>
      <c r="N754" s="26"/>
    </row>
    <row r="755" spans="4:14" ht="86.25" customHeight="1">
      <c r="D755" s="1886"/>
      <c r="E755" s="1881"/>
      <c r="F755" s="1881"/>
      <c r="G755" s="107"/>
      <c r="H755" s="62" t="s">
        <v>490</v>
      </c>
      <c r="I755" s="62"/>
      <c r="J755" s="47"/>
      <c r="K755" s="47"/>
      <c r="L755" s="47"/>
      <c r="M755" s="48"/>
      <c r="N755" s="26"/>
    </row>
    <row r="756" spans="4:14">
      <c r="D756" s="1886"/>
      <c r="E756" s="1881"/>
      <c r="F756" s="1881"/>
      <c r="G756" s="128"/>
      <c r="H756" s="68" t="s">
        <v>82</v>
      </c>
      <c r="I756" s="62"/>
      <c r="J756" s="47"/>
      <c r="K756" s="47"/>
      <c r="L756" s="47"/>
      <c r="M756" s="48"/>
      <c r="N756" s="26"/>
    </row>
    <row r="757" spans="4:14" ht="14.25" customHeight="1">
      <c r="D757" s="1886"/>
      <c r="E757" s="1881"/>
      <c r="F757" s="1881"/>
      <c r="G757" s="107"/>
      <c r="H757" s="119" t="s">
        <v>182</v>
      </c>
      <c r="I757" s="62"/>
      <c r="J757" s="47"/>
      <c r="K757" s="47"/>
      <c r="L757" s="47"/>
      <c r="M757" s="48"/>
      <c r="N757" s="26"/>
    </row>
    <row r="758" spans="4:14">
      <c r="D758" s="1886"/>
      <c r="E758" s="1881"/>
      <c r="F758" s="1881"/>
      <c r="G758" s="107"/>
      <c r="H758" s="119" t="s">
        <v>246</v>
      </c>
      <c r="I758" s="62"/>
      <c r="J758" s="47"/>
      <c r="K758" s="47"/>
      <c r="L758" s="47"/>
      <c r="M758" s="48"/>
      <c r="N758" s="26"/>
    </row>
    <row r="759" spans="4:14" ht="22.35" customHeight="1">
      <c r="D759" s="1886"/>
      <c r="E759" s="1881"/>
      <c r="F759" s="1881"/>
      <c r="G759" s="107"/>
      <c r="H759" s="119" t="s">
        <v>131</v>
      </c>
      <c r="I759" s="62"/>
      <c r="J759" s="47"/>
      <c r="K759" s="47"/>
      <c r="L759" s="47"/>
      <c r="M759" s="48"/>
      <c r="N759" s="26"/>
    </row>
    <row r="760" spans="4:14" ht="22.35" customHeight="1">
      <c r="D760" s="1886"/>
      <c r="E760" s="1881"/>
      <c r="F760" s="1881"/>
      <c r="G760" s="107"/>
      <c r="H760" s="119" t="s">
        <v>120</v>
      </c>
      <c r="I760" s="62"/>
      <c r="J760" s="47"/>
      <c r="K760" s="47"/>
      <c r="L760" s="47"/>
      <c r="M760" s="48"/>
      <c r="N760" s="26"/>
    </row>
    <row r="761" spans="4:14" ht="22.5">
      <c r="D761" s="1886"/>
      <c r="E761" s="1881"/>
      <c r="F761" s="1881"/>
      <c r="G761" s="107"/>
      <c r="H761" s="62" t="s">
        <v>491</v>
      </c>
      <c r="I761" s="62"/>
      <c r="J761" s="47"/>
      <c r="K761" s="47"/>
      <c r="L761" s="47"/>
      <c r="M761" s="48"/>
      <c r="N761" s="26"/>
    </row>
    <row r="762" spans="4:14" ht="22.5">
      <c r="D762" s="1886"/>
      <c r="E762" s="1881"/>
      <c r="F762" s="1881"/>
      <c r="G762" s="107"/>
      <c r="H762" s="119" t="s">
        <v>201</v>
      </c>
      <c r="I762" s="62"/>
      <c r="J762" s="47"/>
      <c r="K762" s="47"/>
      <c r="L762" s="47"/>
      <c r="M762" s="48"/>
      <c r="N762" s="26"/>
    </row>
    <row r="763" spans="4:14">
      <c r="D763" s="1886"/>
      <c r="E763" s="1881"/>
      <c r="F763" s="1881"/>
      <c r="G763" s="107"/>
      <c r="H763" s="119" t="s">
        <v>247</v>
      </c>
      <c r="I763" s="62"/>
      <c r="J763" s="47"/>
      <c r="K763" s="47"/>
      <c r="L763" s="47"/>
      <c r="M763" s="48"/>
      <c r="N763" s="26"/>
    </row>
    <row r="764" spans="4:14">
      <c r="D764" s="1886"/>
      <c r="E764" s="1881"/>
      <c r="F764" s="1881"/>
      <c r="G764" s="107"/>
      <c r="H764" s="119" t="s">
        <v>248</v>
      </c>
      <c r="I764" s="62"/>
      <c r="J764" s="47"/>
      <c r="K764" s="47"/>
      <c r="L764" s="47"/>
      <c r="M764" s="48"/>
      <c r="N764" s="26"/>
    </row>
    <row r="765" spans="4:14" ht="33.6" customHeight="1">
      <c r="D765" s="1886"/>
      <c r="E765" s="1881"/>
      <c r="F765" s="1881"/>
      <c r="G765" s="107"/>
      <c r="H765" s="119" t="s">
        <v>249</v>
      </c>
      <c r="I765" s="62"/>
      <c r="J765" s="47"/>
      <c r="K765" s="47"/>
      <c r="L765" s="47"/>
      <c r="M765" s="48"/>
      <c r="N765" s="26"/>
    </row>
    <row r="766" spans="4:14" ht="23.1" customHeight="1">
      <c r="D766" s="1886"/>
      <c r="E766" s="1881"/>
      <c r="F766" s="1881"/>
      <c r="G766" s="107"/>
      <c r="H766" s="119" t="s">
        <v>492</v>
      </c>
      <c r="I766" s="62"/>
      <c r="J766" s="47"/>
      <c r="K766" s="47"/>
      <c r="L766" s="47"/>
      <c r="M766" s="48"/>
      <c r="N766" s="26"/>
    </row>
    <row r="767" spans="4:14">
      <c r="D767" s="1886"/>
      <c r="E767" s="1881"/>
      <c r="F767" s="1881"/>
      <c r="G767" s="107"/>
      <c r="H767" s="119" t="s">
        <v>493</v>
      </c>
      <c r="I767" s="62"/>
      <c r="J767" s="47"/>
      <c r="K767" s="47"/>
      <c r="L767" s="47"/>
      <c r="M767" s="48"/>
      <c r="N767" s="26"/>
    </row>
    <row r="768" spans="4:14" ht="15.75" customHeight="1">
      <c r="D768" s="1886"/>
      <c r="E768" s="1881"/>
      <c r="F768" s="1881"/>
      <c r="G768" s="128"/>
      <c r="H768" s="67" t="s">
        <v>261</v>
      </c>
      <c r="I768" s="62"/>
      <c r="J768" s="47"/>
      <c r="K768" s="47"/>
      <c r="L768" s="47"/>
      <c r="M768" s="48"/>
      <c r="N768" s="26"/>
    </row>
    <row r="769" spans="4:14" ht="15.75" customHeight="1">
      <c r="D769" s="1886"/>
      <c r="E769" s="1881"/>
      <c r="F769" s="1881"/>
      <c r="G769" s="128"/>
      <c r="H769" s="67" t="s">
        <v>93</v>
      </c>
      <c r="I769" s="62"/>
      <c r="J769" s="47"/>
      <c r="K769" s="47"/>
      <c r="L769" s="47"/>
      <c r="M769" s="48"/>
      <c r="N769" s="26"/>
    </row>
    <row r="770" spans="4:14" ht="15.75" customHeight="1">
      <c r="D770" s="1886"/>
      <c r="E770" s="1881"/>
      <c r="F770" s="1881"/>
      <c r="G770" s="128"/>
      <c r="H770" s="67" t="s">
        <v>258</v>
      </c>
      <c r="I770" s="62"/>
      <c r="J770" s="47"/>
      <c r="K770" s="47"/>
      <c r="L770" s="47"/>
      <c r="M770" s="48"/>
      <c r="N770" s="26"/>
    </row>
    <row r="771" spans="4:14" ht="15.75" customHeight="1">
      <c r="D771" s="1886"/>
      <c r="E771" s="1881"/>
      <c r="F771" s="1881"/>
      <c r="G771" s="128"/>
      <c r="H771" s="67" t="s">
        <v>259</v>
      </c>
      <c r="I771" s="62"/>
      <c r="J771" s="47"/>
      <c r="K771" s="47"/>
      <c r="L771" s="47"/>
      <c r="M771" s="48"/>
      <c r="N771" s="26"/>
    </row>
    <row r="772" spans="4:14" ht="15.75" customHeight="1">
      <c r="D772" s="1886"/>
      <c r="E772" s="1881"/>
      <c r="F772" s="1881"/>
      <c r="G772" s="128"/>
      <c r="H772" s="1831" t="s">
        <v>252</v>
      </c>
      <c r="I772" s="62"/>
      <c r="J772" s="47"/>
      <c r="K772" s="47"/>
      <c r="L772" s="47"/>
      <c r="M772" s="48"/>
      <c r="N772" s="26"/>
    </row>
    <row r="773" spans="4:14" ht="15.75" customHeight="1">
      <c r="D773" s="1886"/>
      <c r="E773" s="1881"/>
      <c r="F773" s="1881"/>
      <c r="G773" s="128"/>
      <c r="H773" s="1832" t="s">
        <v>478</v>
      </c>
      <c r="I773" s="62"/>
      <c r="J773" s="47"/>
      <c r="K773" s="47"/>
      <c r="L773" s="47"/>
      <c r="M773" s="48"/>
      <c r="N773" s="26"/>
    </row>
    <row r="774" spans="4:14" ht="15.75" customHeight="1">
      <c r="D774" s="1886"/>
      <c r="E774" s="1881"/>
      <c r="F774" s="1881"/>
      <c r="G774" s="128"/>
      <c r="H774" s="67" t="s">
        <v>494</v>
      </c>
      <c r="I774" s="62"/>
      <c r="J774" s="47"/>
      <c r="K774" s="47"/>
      <c r="L774" s="47"/>
      <c r="M774" s="48"/>
      <c r="N774" s="26"/>
    </row>
    <row r="775" spans="4:14" ht="15.75" customHeight="1">
      <c r="D775" s="1886"/>
      <c r="E775" s="1882"/>
      <c r="F775" s="1882"/>
      <c r="G775" s="125"/>
      <c r="H775" s="103" t="s">
        <v>202</v>
      </c>
      <c r="I775" s="88"/>
      <c r="J775" s="52"/>
      <c r="K775" s="52"/>
      <c r="L775" s="52"/>
      <c r="M775" s="53"/>
      <c r="N775" s="26"/>
    </row>
    <row r="776" spans="4:14" ht="16.5" customHeight="1">
      <c r="D776" s="1886"/>
      <c r="E776" s="1880" t="s">
        <v>495</v>
      </c>
      <c r="F776" s="1880"/>
      <c r="G776" s="128"/>
      <c r="H776" s="1822" t="s">
        <v>75</v>
      </c>
      <c r="I776" s="62"/>
      <c r="J776" s="47" t="s">
        <v>146</v>
      </c>
      <c r="K776" s="47" t="s">
        <v>496</v>
      </c>
      <c r="L776" s="47"/>
      <c r="M776" s="48"/>
      <c r="N776" s="26"/>
    </row>
    <row r="777" spans="4:14" ht="33.75">
      <c r="D777" s="44"/>
      <c r="E777" s="1881"/>
      <c r="F777" s="1881"/>
      <c r="G777" s="107"/>
      <c r="H777" s="62" t="s">
        <v>497</v>
      </c>
      <c r="I777" s="62"/>
      <c r="J777" s="47"/>
      <c r="K777" s="47"/>
      <c r="L777" s="47"/>
      <c r="M777" s="48"/>
      <c r="N777" s="26"/>
    </row>
    <row r="778" spans="4:14" ht="14.25" customHeight="1">
      <c r="D778" s="44"/>
      <c r="E778" s="1881"/>
      <c r="F778" s="1881"/>
      <c r="G778" s="128"/>
      <c r="H778" s="1822" t="s">
        <v>58</v>
      </c>
      <c r="I778" s="62"/>
      <c r="J778" s="47"/>
      <c r="K778" s="47"/>
      <c r="L778" s="47"/>
      <c r="M778" s="48"/>
      <c r="N778" s="26"/>
    </row>
    <row r="779" spans="4:14" ht="43.5" customHeight="1">
      <c r="D779" s="44"/>
      <c r="E779" s="1881"/>
      <c r="F779" s="1881"/>
      <c r="G779" s="107"/>
      <c r="H779" s="62" t="s">
        <v>498</v>
      </c>
      <c r="I779" s="62"/>
      <c r="J779" s="47"/>
      <c r="K779" s="47"/>
      <c r="L779" s="47"/>
      <c r="M779" s="48"/>
      <c r="N779" s="26"/>
    </row>
    <row r="780" spans="4:14" ht="18" customHeight="1">
      <c r="D780" s="44"/>
      <c r="E780" s="1881"/>
      <c r="F780" s="1881"/>
      <c r="G780" s="128"/>
      <c r="H780" s="1831" t="s">
        <v>188</v>
      </c>
      <c r="I780" s="62"/>
      <c r="J780" s="47"/>
      <c r="K780" s="47"/>
      <c r="L780" s="47"/>
      <c r="M780" s="48"/>
      <c r="N780" s="26"/>
    </row>
    <row r="781" spans="4:14" ht="17.25" customHeight="1">
      <c r="D781" s="50"/>
      <c r="E781" s="1882"/>
      <c r="F781" s="1882"/>
      <c r="G781" s="125"/>
      <c r="H781" s="1830" t="s">
        <v>478</v>
      </c>
      <c r="I781" s="88"/>
      <c r="J781" s="52"/>
      <c r="K781" s="52"/>
      <c r="L781" s="52"/>
      <c r="M781" s="53"/>
      <c r="N781" s="26"/>
    </row>
    <row r="782" spans="4:14" ht="16.5" customHeight="1">
      <c r="D782" s="1889" t="s">
        <v>499</v>
      </c>
      <c r="E782" s="1880" t="s">
        <v>500</v>
      </c>
      <c r="F782" s="1880"/>
      <c r="G782" s="128"/>
      <c r="H782" s="1823" t="s">
        <v>75</v>
      </c>
      <c r="I782" s="91"/>
      <c r="J782" s="83"/>
      <c r="K782" s="83" t="s">
        <v>487</v>
      </c>
      <c r="L782" s="83"/>
      <c r="M782" s="84"/>
      <c r="N782" s="26"/>
    </row>
    <row r="783" spans="4:14" ht="33.75">
      <c r="D783" s="1886"/>
      <c r="E783" s="1881"/>
      <c r="F783" s="1881"/>
      <c r="G783" s="107"/>
      <c r="H783" s="62" t="s">
        <v>497</v>
      </c>
      <c r="I783" s="62"/>
      <c r="J783" s="47"/>
      <c r="K783" s="47"/>
      <c r="L783" s="47"/>
      <c r="M783" s="48"/>
      <c r="N783" s="26"/>
    </row>
    <row r="784" spans="4:14" ht="16.5" customHeight="1">
      <c r="D784" s="1886"/>
      <c r="E784" s="1881"/>
      <c r="F784" s="1881"/>
      <c r="G784" s="128"/>
      <c r="H784" s="1821" t="s">
        <v>58</v>
      </c>
      <c r="I784" s="62"/>
      <c r="J784" s="47"/>
      <c r="K784" s="47"/>
      <c r="L784" s="47"/>
      <c r="M784" s="48"/>
      <c r="N784" s="26"/>
    </row>
    <row r="785" spans="4:14" ht="44.25" customHeight="1">
      <c r="D785" s="1886"/>
      <c r="E785" s="1881"/>
      <c r="F785" s="1881"/>
      <c r="G785" s="107"/>
      <c r="H785" s="62" t="s">
        <v>498</v>
      </c>
      <c r="I785" s="62"/>
      <c r="J785" s="47"/>
      <c r="K785" s="47"/>
      <c r="L785" s="47"/>
      <c r="M785" s="48"/>
      <c r="N785" s="26"/>
    </row>
    <row r="786" spans="4:14" ht="17.25" customHeight="1">
      <c r="D786" s="1886"/>
      <c r="E786" s="1881"/>
      <c r="F786" s="1881"/>
      <c r="G786" s="128"/>
      <c r="H786" s="1831" t="s">
        <v>188</v>
      </c>
      <c r="I786" s="62"/>
      <c r="J786" s="47"/>
      <c r="K786" s="47"/>
      <c r="L786" s="47"/>
      <c r="M786" s="48"/>
      <c r="N786" s="26"/>
    </row>
    <row r="787" spans="4:14" ht="17.25" customHeight="1">
      <c r="D787" s="1887"/>
      <c r="E787" s="1882"/>
      <c r="F787" s="1882"/>
      <c r="G787" s="125"/>
      <c r="H787" s="1830" t="s">
        <v>478</v>
      </c>
      <c r="I787" s="88"/>
      <c r="J787" s="52"/>
      <c r="K787" s="52"/>
      <c r="L787" s="52"/>
      <c r="M787" s="53"/>
      <c r="N787" s="26"/>
    </row>
    <row r="788" spans="4:14" ht="15" customHeight="1">
      <c r="D788" s="1889" t="s">
        <v>501</v>
      </c>
      <c r="E788" s="1880" t="s">
        <v>502</v>
      </c>
      <c r="F788" s="1880"/>
      <c r="G788" s="128"/>
      <c r="H788" s="1823" t="s">
        <v>55</v>
      </c>
      <c r="I788" s="91"/>
      <c r="J788" s="83"/>
      <c r="K788" s="83" t="s">
        <v>487</v>
      </c>
      <c r="L788" s="83"/>
      <c r="M788" s="84"/>
      <c r="N788" s="26"/>
    </row>
    <row r="789" spans="4:14" ht="33.75">
      <c r="D789" s="1886"/>
      <c r="E789" s="1881"/>
      <c r="F789" s="1881"/>
      <c r="G789" s="107"/>
      <c r="H789" s="62" t="s">
        <v>497</v>
      </c>
      <c r="I789" s="62"/>
      <c r="J789" s="47"/>
      <c r="K789" s="47"/>
      <c r="L789" s="47"/>
      <c r="M789" s="48"/>
      <c r="N789" s="26"/>
    </row>
    <row r="790" spans="4:14" ht="15" customHeight="1">
      <c r="D790" s="1886"/>
      <c r="E790" s="1881"/>
      <c r="F790" s="1881"/>
      <c r="G790" s="128"/>
      <c r="H790" s="1821" t="s">
        <v>58</v>
      </c>
      <c r="I790" s="62"/>
      <c r="J790" s="47"/>
      <c r="K790" s="47"/>
      <c r="L790" s="47"/>
      <c r="M790" s="48"/>
      <c r="N790" s="26"/>
    </row>
    <row r="791" spans="4:14" ht="44.25" customHeight="1">
      <c r="D791" s="1886"/>
      <c r="E791" s="1881"/>
      <c r="F791" s="1881"/>
      <c r="G791" s="107"/>
      <c r="H791" s="62" t="s">
        <v>498</v>
      </c>
      <c r="I791" s="62"/>
      <c r="J791" s="47"/>
      <c r="K791" s="47"/>
      <c r="L791" s="47"/>
      <c r="M791" s="48"/>
      <c r="N791" s="26"/>
    </row>
    <row r="792" spans="4:14">
      <c r="D792" s="1886"/>
      <c r="E792" s="1881"/>
      <c r="F792" s="1881"/>
      <c r="G792" s="128"/>
      <c r="H792" s="68" t="s">
        <v>82</v>
      </c>
      <c r="I792" s="62"/>
      <c r="J792" s="47"/>
      <c r="K792" s="47"/>
      <c r="L792" s="47"/>
      <c r="M792" s="48"/>
      <c r="N792" s="26"/>
    </row>
    <row r="793" spans="4:14" ht="22.35" customHeight="1">
      <c r="D793" s="1886"/>
      <c r="E793" s="1881"/>
      <c r="F793" s="1881"/>
      <c r="G793" s="107"/>
      <c r="H793" s="119" t="s">
        <v>120</v>
      </c>
      <c r="I793" s="62"/>
      <c r="J793" s="47"/>
      <c r="K793" s="47"/>
      <c r="L793" s="47"/>
      <c r="M793" s="48"/>
      <c r="N793" s="26"/>
    </row>
    <row r="794" spans="4:14" ht="33.75">
      <c r="D794" s="1886"/>
      <c r="E794" s="1881"/>
      <c r="F794" s="1881"/>
      <c r="G794" s="107"/>
      <c r="H794" s="62" t="s">
        <v>503</v>
      </c>
      <c r="I794" s="62"/>
      <c r="J794" s="47"/>
      <c r="K794" s="47"/>
      <c r="L794" s="47"/>
      <c r="M794" s="48"/>
      <c r="N794" s="26"/>
    </row>
    <row r="795" spans="4:14" ht="17.25" customHeight="1">
      <c r="D795" s="1886"/>
      <c r="E795" s="1881"/>
      <c r="F795" s="1881"/>
      <c r="G795" s="128"/>
      <c r="H795" s="1831" t="s">
        <v>188</v>
      </c>
      <c r="I795" s="62"/>
      <c r="J795" s="47"/>
      <c r="K795" s="47"/>
      <c r="L795" s="47"/>
      <c r="M795" s="48"/>
      <c r="N795" s="26"/>
    </row>
    <row r="796" spans="4:14" ht="17.25" customHeight="1">
      <c r="D796" s="1887"/>
      <c r="E796" s="1882"/>
      <c r="F796" s="1882"/>
      <c r="G796" s="125"/>
      <c r="H796" s="1830" t="s">
        <v>478</v>
      </c>
      <c r="I796" s="88"/>
      <c r="J796" s="52"/>
      <c r="K796" s="52"/>
      <c r="L796" s="52"/>
      <c r="M796" s="53"/>
      <c r="N796" s="26"/>
    </row>
    <row r="797" spans="4:14" ht="17.25" customHeight="1">
      <c r="D797" s="1889"/>
      <c r="E797" s="1880" t="s">
        <v>504</v>
      </c>
      <c r="F797" s="1880"/>
      <c r="G797" s="128"/>
      <c r="H797" s="1823" t="s">
        <v>75</v>
      </c>
      <c r="I797" s="91"/>
      <c r="J797" s="83" t="s">
        <v>146</v>
      </c>
      <c r="K797" s="83" t="s">
        <v>505</v>
      </c>
      <c r="L797" s="83"/>
      <c r="M797" s="84"/>
      <c r="N797" s="26"/>
    </row>
    <row r="798" spans="4:14" ht="22.5">
      <c r="D798" s="1886"/>
      <c r="E798" s="1881"/>
      <c r="F798" s="1881"/>
      <c r="G798" s="107"/>
      <c r="H798" s="62" t="s">
        <v>2099</v>
      </c>
      <c r="I798" s="62"/>
      <c r="J798" s="47"/>
      <c r="K798" s="47"/>
      <c r="L798" s="47"/>
      <c r="M798" s="48"/>
      <c r="N798" s="26"/>
    </row>
    <row r="799" spans="4:14" ht="17.25" customHeight="1">
      <c r="D799" s="1886"/>
      <c r="E799" s="1881"/>
      <c r="F799" s="1881"/>
      <c r="G799" s="128"/>
      <c r="H799" s="1821" t="s">
        <v>58</v>
      </c>
      <c r="I799" s="62"/>
      <c r="J799" s="47"/>
      <c r="K799" s="47"/>
      <c r="L799" s="47"/>
      <c r="M799" s="48"/>
      <c r="N799" s="26"/>
    </row>
    <row r="800" spans="4:14" ht="22.5" customHeight="1">
      <c r="D800" s="1886"/>
      <c r="E800" s="1881"/>
      <c r="F800" s="1881"/>
      <c r="G800" s="107"/>
      <c r="H800" s="62" t="s">
        <v>506</v>
      </c>
      <c r="I800" s="62"/>
      <c r="J800" s="47"/>
      <c r="K800" s="47"/>
      <c r="L800" s="47"/>
      <c r="M800" s="48"/>
      <c r="N800" s="26"/>
    </row>
    <row r="801" spans="4:14">
      <c r="D801" s="1886"/>
      <c r="E801" s="1881"/>
      <c r="F801" s="1881"/>
      <c r="G801" s="128"/>
      <c r="H801" s="68" t="s">
        <v>82</v>
      </c>
      <c r="I801" s="62"/>
      <c r="J801" s="47"/>
      <c r="K801" s="47"/>
      <c r="L801" s="47"/>
      <c r="M801" s="48"/>
      <c r="N801" s="26"/>
    </row>
    <row r="802" spans="4:14" ht="42.75" customHeight="1">
      <c r="D802" s="1886"/>
      <c r="E802" s="1881"/>
      <c r="F802" s="1881"/>
      <c r="G802" s="107"/>
      <c r="H802" s="62" t="s">
        <v>507</v>
      </c>
      <c r="I802" s="62"/>
      <c r="J802" s="47"/>
      <c r="K802" s="47"/>
      <c r="L802" s="47"/>
      <c r="M802" s="48"/>
      <c r="N802" s="26"/>
    </row>
    <row r="803" spans="4:14">
      <c r="D803" s="1886"/>
      <c r="E803" s="1881"/>
      <c r="F803" s="1881"/>
      <c r="G803" s="107"/>
      <c r="H803" s="119" t="s">
        <v>508</v>
      </c>
      <c r="I803" s="62"/>
      <c r="J803" s="47"/>
      <c r="K803" s="47"/>
      <c r="L803" s="47"/>
      <c r="M803" s="48"/>
      <c r="N803" s="26"/>
    </row>
    <row r="804" spans="4:14" ht="33.6" customHeight="1">
      <c r="D804" s="1887"/>
      <c r="E804" s="1882"/>
      <c r="F804" s="1882"/>
      <c r="G804" s="139"/>
      <c r="H804" s="118" t="s">
        <v>249</v>
      </c>
      <c r="I804" s="88"/>
      <c r="J804" s="52"/>
      <c r="K804" s="52"/>
      <c r="L804" s="52"/>
      <c r="M804" s="53"/>
      <c r="N804" s="26"/>
    </row>
    <row r="805" spans="4:14" ht="16.5" customHeight="1">
      <c r="D805" s="1886"/>
      <c r="E805" s="1881"/>
      <c r="F805" s="1881"/>
      <c r="G805" s="128"/>
      <c r="H805" s="1822" t="s">
        <v>58</v>
      </c>
      <c r="I805" s="62"/>
      <c r="J805" s="47" t="s">
        <v>146</v>
      </c>
      <c r="K805" s="47" t="s">
        <v>505</v>
      </c>
      <c r="L805" s="47"/>
      <c r="M805" s="48"/>
      <c r="N805" s="26"/>
    </row>
    <row r="806" spans="4:14">
      <c r="D806" s="1886"/>
      <c r="E806" s="1881"/>
      <c r="F806" s="1881"/>
      <c r="G806" s="107"/>
      <c r="H806" s="62" t="s">
        <v>509</v>
      </c>
      <c r="I806" s="62"/>
      <c r="J806" s="47"/>
      <c r="K806" s="47"/>
      <c r="L806" s="47"/>
      <c r="M806" s="48"/>
      <c r="N806" s="26"/>
    </row>
    <row r="807" spans="4:14">
      <c r="D807" s="1886"/>
      <c r="E807" s="1881"/>
      <c r="F807" s="1881"/>
      <c r="G807" s="128"/>
      <c r="H807" s="68" t="s">
        <v>82</v>
      </c>
      <c r="I807" s="62"/>
      <c r="J807" s="47"/>
      <c r="K807" s="47"/>
      <c r="L807" s="47"/>
      <c r="M807" s="48"/>
      <c r="N807" s="26"/>
    </row>
    <row r="808" spans="4:14" ht="32.450000000000003" customHeight="1">
      <c r="D808" s="1886"/>
      <c r="E808" s="1881"/>
      <c r="F808" s="1881"/>
      <c r="G808" s="107"/>
      <c r="H808" s="120" t="s">
        <v>249</v>
      </c>
      <c r="I808" s="62"/>
      <c r="J808" s="47"/>
      <c r="K808" s="47"/>
      <c r="L808" s="47"/>
      <c r="M808" s="48"/>
      <c r="N808" s="26"/>
    </row>
    <row r="809" spans="4:14">
      <c r="D809" s="1885" t="s">
        <v>510</v>
      </c>
      <c r="E809" s="1885"/>
      <c r="F809" s="1885"/>
      <c r="G809" s="1885"/>
      <c r="H809" s="1885"/>
      <c r="I809" s="1885"/>
      <c r="J809" s="1883"/>
      <c r="K809" s="1883"/>
      <c r="L809" s="1883"/>
      <c r="M809" s="1884"/>
      <c r="N809" s="26"/>
    </row>
    <row r="810" spans="4:14" ht="17.25" customHeight="1">
      <c r="D810" s="1886" t="s">
        <v>272</v>
      </c>
      <c r="E810" s="1881" t="s">
        <v>214</v>
      </c>
      <c r="F810" s="1881"/>
      <c r="G810" s="128"/>
      <c r="H810" s="1821" t="s">
        <v>75</v>
      </c>
      <c r="I810" s="62"/>
      <c r="J810" s="47"/>
      <c r="K810" s="47"/>
      <c r="L810" s="47"/>
      <c r="M810" s="48"/>
      <c r="N810" s="26"/>
    </row>
    <row r="811" spans="4:14" ht="33.75">
      <c r="D811" s="1886"/>
      <c r="E811" s="1890"/>
      <c r="F811" s="1890"/>
      <c r="G811" s="142"/>
      <c r="H811" s="62" t="s">
        <v>511</v>
      </c>
      <c r="I811" s="62"/>
      <c r="J811" s="47"/>
      <c r="K811" s="47"/>
      <c r="L811" s="47"/>
      <c r="M811" s="48"/>
      <c r="N811" s="26"/>
    </row>
    <row r="812" spans="4:14" ht="14.25" customHeight="1">
      <c r="D812" s="1886"/>
      <c r="E812" s="1881"/>
      <c r="F812" s="1881"/>
      <c r="G812" s="128"/>
      <c r="H812" s="1821" t="s">
        <v>58</v>
      </c>
      <c r="I812" s="62"/>
      <c r="J812" s="47"/>
      <c r="K812" s="47"/>
      <c r="L812" s="47"/>
      <c r="M812" s="48"/>
      <c r="N812" s="26"/>
    </row>
    <row r="813" spans="4:14" ht="55.5" customHeight="1">
      <c r="D813" s="1886"/>
      <c r="E813" s="1881"/>
      <c r="F813" s="1881"/>
      <c r="G813" s="107"/>
      <c r="H813" s="62" t="s">
        <v>512</v>
      </c>
      <c r="I813" s="62"/>
      <c r="J813" s="47"/>
      <c r="K813" s="47"/>
      <c r="L813" s="47"/>
      <c r="M813" s="48"/>
      <c r="N813" s="26"/>
    </row>
    <row r="814" spans="4:14">
      <c r="D814" s="1886"/>
      <c r="E814" s="1881"/>
      <c r="F814" s="1881"/>
      <c r="G814" s="128"/>
      <c r="H814" s="68" t="s">
        <v>82</v>
      </c>
      <c r="I814" s="62"/>
      <c r="J814" s="47"/>
      <c r="K814" s="47"/>
      <c r="L814" s="47"/>
      <c r="M814" s="48"/>
      <c r="N814" s="26"/>
    </row>
    <row r="815" spans="4:14" ht="23.45" customHeight="1">
      <c r="D815" s="1886"/>
      <c r="E815" s="1881"/>
      <c r="F815" s="1881"/>
      <c r="G815" s="107"/>
      <c r="H815" s="119" t="s">
        <v>120</v>
      </c>
      <c r="I815" s="62"/>
      <c r="J815" s="47"/>
      <c r="K815" s="47"/>
      <c r="L815" s="47"/>
      <c r="M815" s="48"/>
      <c r="N815" s="26"/>
    </row>
    <row r="816" spans="4:14" ht="22.5">
      <c r="D816" s="1886"/>
      <c r="E816" s="1881"/>
      <c r="F816" s="1881"/>
      <c r="G816" s="107"/>
      <c r="H816" s="62" t="s">
        <v>513</v>
      </c>
      <c r="I816" s="62"/>
      <c r="J816" s="47"/>
      <c r="K816" s="47"/>
      <c r="L816" s="47"/>
      <c r="M816" s="48"/>
      <c r="N816" s="26"/>
    </row>
    <row r="817" spans="4:14" ht="23.45" customHeight="1">
      <c r="D817" s="1887"/>
      <c r="E817" s="1909"/>
      <c r="F817" s="1909"/>
      <c r="G817" s="143"/>
      <c r="H817" s="118" t="s">
        <v>393</v>
      </c>
      <c r="I817" s="88"/>
      <c r="J817" s="52"/>
      <c r="K817" s="52"/>
      <c r="L817" s="52"/>
      <c r="M817" s="53"/>
      <c r="N817" s="26"/>
    </row>
    <row r="818" spans="4:14" ht="14.1" customHeight="1">
      <c r="D818" s="108" t="s">
        <v>514</v>
      </c>
      <c r="E818" s="1880" t="s">
        <v>515</v>
      </c>
      <c r="F818" s="1880"/>
      <c r="G818" s="128"/>
      <c r="H818" s="1822" t="s">
        <v>55</v>
      </c>
      <c r="I818" s="62"/>
      <c r="J818" s="54">
        <v>9</v>
      </c>
      <c r="K818" s="47"/>
      <c r="L818" s="47"/>
      <c r="M818" s="48"/>
      <c r="N818" s="26"/>
    </row>
    <row r="819" spans="4:14" ht="33.75">
      <c r="D819" s="108"/>
      <c r="E819" s="1881"/>
      <c r="F819" s="1881"/>
      <c r="G819" s="107"/>
      <c r="H819" s="62" t="s">
        <v>511</v>
      </c>
      <c r="I819" s="62"/>
      <c r="J819" s="47"/>
      <c r="K819" s="47"/>
      <c r="L819" s="47"/>
      <c r="M819" s="48"/>
      <c r="N819" s="26"/>
    </row>
    <row r="820" spans="4:14" ht="16.5" customHeight="1">
      <c r="D820" s="108"/>
      <c r="E820" s="1881"/>
      <c r="F820" s="1881"/>
      <c r="G820" s="128"/>
      <c r="H820" s="1822" t="s">
        <v>58</v>
      </c>
      <c r="I820" s="62"/>
      <c r="J820" s="47"/>
      <c r="K820" s="47"/>
      <c r="L820" s="47"/>
      <c r="M820" s="48"/>
      <c r="N820" s="26"/>
    </row>
    <row r="821" spans="4:14" ht="54.75" customHeight="1">
      <c r="D821" s="108"/>
      <c r="E821" s="1881"/>
      <c r="F821" s="1881"/>
      <c r="G821" s="107"/>
      <c r="H821" s="62" t="s">
        <v>512</v>
      </c>
      <c r="I821" s="62"/>
      <c r="J821" s="47"/>
      <c r="K821" s="47"/>
      <c r="L821" s="47"/>
      <c r="M821" s="48"/>
      <c r="N821" s="26"/>
    </row>
    <row r="822" spans="4:14">
      <c r="D822" s="108"/>
      <c r="E822" s="1881"/>
      <c r="F822" s="1881"/>
      <c r="G822" s="128"/>
      <c r="H822" s="68" t="s">
        <v>82</v>
      </c>
      <c r="I822" s="62"/>
      <c r="J822" s="47"/>
      <c r="K822" s="47"/>
      <c r="L822" s="47"/>
      <c r="M822" s="48"/>
      <c r="N822" s="26"/>
    </row>
    <row r="823" spans="4:14" ht="23.1" customHeight="1">
      <c r="D823" s="108"/>
      <c r="E823" s="1882"/>
      <c r="F823" s="1882"/>
      <c r="G823" s="139"/>
      <c r="H823" s="118" t="s">
        <v>393</v>
      </c>
      <c r="I823" s="88"/>
      <c r="J823" s="52"/>
      <c r="K823" s="52"/>
      <c r="L823" s="52"/>
      <c r="M823" s="53"/>
      <c r="N823" s="26"/>
    </row>
    <row r="824" spans="4:14" ht="15" customHeight="1">
      <c r="D824" s="108"/>
      <c r="E824" s="1881" t="s">
        <v>516</v>
      </c>
      <c r="F824" s="1881"/>
      <c r="G824" s="128"/>
      <c r="H824" s="62" t="s">
        <v>517</v>
      </c>
      <c r="I824" s="62"/>
      <c r="J824" s="47"/>
      <c r="K824" s="47"/>
      <c r="L824" s="47"/>
      <c r="M824" s="48"/>
      <c r="N824" s="26"/>
    </row>
    <row r="825" spans="4:14" ht="15" customHeight="1">
      <c r="D825" s="44"/>
      <c r="E825" s="1881"/>
      <c r="F825" s="1881"/>
      <c r="G825" s="128"/>
      <c r="H825" s="1822" t="s">
        <v>55</v>
      </c>
      <c r="I825" s="62"/>
      <c r="J825" s="47"/>
      <c r="K825" s="47"/>
      <c r="L825" s="47"/>
      <c r="M825" s="48"/>
      <c r="N825" s="26"/>
    </row>
    <row r="826" spans="4:14" ht="22.5">
      <c r="D826" s="44"/>
      <c r="E826" s="1881"/>
      <c r="F826" s="1881"/>
      <c r="G826" s="107"/>
      <c r="H826" s="62" t="s">
        <v>518</v>
      </c>
      <c r="I826" s="62"/>
      <c r="J826" s="47"/>
      <c r="K826" s="47"/>
      <c r="L826" s="47"/>
      <c r="M826" s="48"/>
      <c r="N826" s="26"/>
    </row>
    <row r="827" spans="4:14" ht="16.5" customHeight="1">
      <c r="D827" s="44"/>
      <c r="E827" s="1881"/>
      <c r="F827" s="1881"/>
      <c r="G827" s="128"/>
      <c r="H827" s="1822" t="s">
        <v>58</v>
      </c>
      <c r="I827" s="62"/>
      <c r="J827" s="47"/>
      <c r="K827" s="47"/>
      <c r="L827" s="47"/>
      <c r="M827" s="48"/>
      <c r="N827" s="26"/>
    </row>
    <row r="828" spans="4:14" ht="54.75" customHeight="1">
      <c r="D828" s="44"/>
      <c r="E828" s="1881"/>
      <c r="F828" s="1881"/>
      <c r="G828" s="107"/>
      <c r="H828" s="62" t="s">
        <v>512</v>
      </c>
      <c r="I828" s="62"/>
      <c r="J828" s="47"/>
      <c r="K828" s="47"/>
      <c r="L828" s="47"/>
      <c r="M828" s="48"/>
      <c r="N828" s="26"/>
    </row>
    <row r="829" spans="4:14" ht="22.5">
      <c r="D829" s="44"/>
      <c r="E829" s="1881"/>
      <c r="F829" s="1881"/>
      <c r="G829" s="128"/>
      <c r="H829" s="62" t="s">
        <v>519</v>
      </c>
      <c r="I829" s="62"/>
      <c r="J829" s="47"/>
      <c r="K829" s="47"/>
      <c r="L829" s="47"/>
      <c r="M829" s="48"/>
      <c r="N829" s="26"/>
    </row>
    <row r="830" spans="4:14" ht="23.1" customHeight="1">
      <c r="D830" s="44"/>
      <c r="E830" s="1881"/>
      <c r="F830" s="1881"/>
      <c r="G830" s="107"/>
      <c r="H830" s="120" t="s">
        <v>520</v>
      </c>
      <c r="I830" s="62"/>
      <c r="J830" s="47"/>
      <c r="K830" s="47"/>
      <c r="L830" s="47"/>
      <c r="M830" s="48"/>
      <c r="N830" s="26"/>
    </row>
    <row r="831" spans="4:14" ht="103.5" customHeight="1">
      <c r="D831" s="44"/>
      <c r="E831" s="1881"/>
      <c r="F831" s="1881"/>
      <c r="G831" s="107"/>
      <c r="H831" s="62" t="s">
        <v>521</v>
      </c>
      <c r="I831" s="62"/>
      <c r="J831" s="47"/>
      <c r="K831" s="47"/>
      <c r="L831" s="47"/>
      <c r="M831" s="48"/>
      <c r="N831" s="26"/>
    </row>
    <row r="832" spans="4:14">
      <c r="D832" s="1885" t="s">
        <v>522</v>
      </c>
      <c r="E832" s="1885"/>
      <c r="F832" s="1885"/>
      <c r="G832" s="1885"/>
      <c r="H832" s="1885"/>
      <c r="I832" s="1885"/>
      <c r="J832" s="1883"/>
      <c r="K832" s="1883"/>
      <c r="L832" s="1883"/>
      <c r="M832" s="1884"/>
      <c r="N832" s="26"/>
    </row>
    <row r="833" spans="4:14" ht="16.5" customHeight="1">
      <c r="D833" s="1886" t="s">
        <v>272</v>
      </c>
      <c r="E833" s="1881" t="s">
        <v>214</v>
      </c>
      <c r="F833" s="1881"/>
      <c r="G833" s="128"/>
      <c r="H833" s="1821" t="s">
        <v>75</v>
      </c>
      <c r="I833" s="62"/>
      <c r="J833" s="47"/>
      <c r="K833" s="47"/>
      <c r="L833" s="47"/>
      <c r="M833" s="48"/>
      <c r="N833" s="26"/>
    </row>
    <row r="834" spans="4:14">
      <c r="D834" s="1886"/>
      <c r="E834" s="1881"/>
      <c r="F834" s="1881"/>
      <c r="G834" s="107"/>
      <c r="H834" s="62" t="s">
        <v>280</v>
      </c>
      <c r="I834" s="62"/>
      <c r="J834" s="47"/>
      <c r="K834" s="47"/>
      <c r="L834" s="47"/>
      <c r="M834" s="48"/>
      <c r="N834" s="26"/>
    </row>
    <row r="835" spans="4:14">
      <c r="D835" s="1886"/>
      <c r="E835" s="1881"/>
      <c r="F835" s="1881"/>
      <c r="G835" s="128"/>
      <c r="H835" s="68" t="s">
        <v>82</v>
      </c>
      <c r="I835" s="62"/>
      <c r="J835" s="47"/>
      <c r="K835" s="47"/>
      <c r="L835" s="47"/>
      <c r="M835" s="48"/>
      <c r="N835" s="26"/>
    </row>
    <row r="836" spans="4:14" ht="23.1" customHeight="1">
      <c r="D836" s="1886"/>
      <c r="E836" s="1881"/>
      <c r="F836" s="1881"/>
      <c r="G836" s="107"/>
      <c r="H836" s="119" t="s">
        <v>120</v>
      </c>
      <c r="I836" s="62"/>
      <c r="J836" s="47"/>
      <c r="K836" s="47"/>
      <c r="L836" s="47"/>
      <c r="M836" s="48"/>
      <c r="N836" s="26"/>
    </row>
    <row r="837" spans="4:14" ht="22.5">
      <c r="D837" s="1886"/>
      <c r="E837" s="1881"/>
      <c r="F837" s="1881"/>
      <c r="G837" s="107"/>
      <c r="H837" s="62" t="s">
        <v>523</v>
      </c>
      <c r="I837" s="62"/>
      <c r="J837" s="47"/>
      <c r="K837" s="47"/>
      <c r="L837" s="47"/>
      <c r="M837" s="48"/>
      <c r="N837" s="26"/>
    </row>
    <row r="838" spans="4:14" ht="14.25" customHeight="1">
      <c r="D838" s="1887"/>
      <c r="E838" s="1882"/>
      <c r="F838" s="1882"/>
      <c r="G838" s="139"/>
      <c r="H838" s="118" t="s">
        <v>182</v>
      </c>
      <c r="I838" s="88"/>
      <c r="J838" s="52"/>
      <c r="K838" s="52"/>
      <c r="L838" s="52"/>
      <c r="M838" s="53"/>
      <c r="N838" s="26"/>
    </row>
    <row r="839" spans="4:14" ht="16.5" customHeight="1">
      <c r="D839" s="1886" t="s">
        <v>524</v>
      </c>
      <c r="E839" s="1881" t="s">
        <v>525</v>
      </c>
      <c r="F839" s="1881"/>
      <c r="G839" s="128"/>
      <c r="H839" s="1822" t="s">
        <v>75</v>
      </c>
      <c r="I839" s="62"/>
      <c r="J839" s="47" t="s">
        <v>122</v>
      </c>
      <c r="K839" s="47" t="s">
        <v>526</v>
      </c>
      <c r="L839" s="47"/>
      <c r="M839" s="48"/>
      <c r="N839" s="26"/>
    </row>
    <row r="840" spans="4:14">
      <c r="D840" s="1886"/>
      <c r="E840" s="1881"/>
      <c r="F840" s="1881"/>
      <c r="G840" s="107"/>
      <c r="H840" s="62" t="s">
        <v>280</v>
      </c>
      <c r="I840" s="62"/>
      <c r="J840" s="47"/>
      <c r="K840" s="47"/>
      <c r="L840" s="47"/>
      <c r="M840" s="48"/>
      <c r="N840" s="26"/>
    </row>
    <row r="841" spans="4:14" ht="14.25" customHeight="1">
      <c r="D841" s="1886"/>
      <c r="E841" s="1881"/>
      <c r="F841" s="1881"/>
      <c r="G841" s="128"/>
      <c r="H841" s="67" t="s">
        <v>197</v>
      </c>
      <c r="I841" s="62"/>
      <c r="J841" s="47"/>
      <c r="K841" s="47"/>
      <c r="L841" s="47"/>
      <c r="M841" s="48"/>
      <c r="N841" s="26"/>
    </row>
    <row r="842" spans="4:14">
      <c r="D842" s="1893" t="s">
        <v>527</v>
      </c>
      <c r="E842" s="1885"/>
      <c r="F842" s="1885"/>
      <c r="G842" s="1885"/>
      <c r="H842" s="1885"/>
      <c r="I842" s="1885"/>
      <c r="J842" s="1883"/>
      <c r="K842" s="1883"/>
      <c r="L842" s="1883"/>
      <c r="M842" s="1884"/>
      <c r="N842" s="26"/>
    </row>
    <row r="843" spans="4:14" ht="54.75" customHeight="1">
      <c r="D843" s="44"/>
      <c r="E843" s="1935"/>
      <c r="F843" s="1935"/>
      <c r="G843" s="141"/>
      <c r="H843" s="62" t="s">
        <v>528</v>
      </c>
      <c r="I843" s="62"/>
      <c r="J843" s="47"/>
      <c r="K843" s="47"/>
      <c r="L843" s="47"/>
      <c r="M843" s="48"/>
      <c r="N843" s="26"/>
    </row>
    <row r="844" spans="4:14">
      <c r="D844" s="1894" t="s">
        <v>529</v>
      </c>
      <c r="E844" s="1885"/>
      <c r="F844" s="1885"/>
      <c r="G844" s="1885"/>
      <c r="H844" s="1885"/>
      <c r="I844" s="1885"/>
      <c r="J844" s="1883"/>
      <c r="K844" s="1883"/>
      <c r="L844" s="1883"/>
      <c r="M844" s="1884"/>
      <c r="N844" s="26"/>
    </row>
    <row r="845" spans="4:14" ht="45" customHeight="1">
      <c r="D845" s="93" t="s">
        <v>530</v>
      </c>
      <c r="E845" s="1935"/>
      <c r="F845" s="1935"/>
      <c r="G845" s="141"/>
      <c r="H845" s="62" t="s">
        <v>531</v>
      </c>
      <c r="I845" s="62"/>
      <c r="J845" s="47"/>
      <c r="K845" s="47"/>
      <c r="L845" s="47"/>
      <c r="M845" s="48"/>
      <c r="N845" s="26"/>
    </row>
    <row r="846" spans="4:14">
      <c r="D846" s="1885" t="s">
        <v>532</v>
      </c>
      <c r="E846" s="1885"/>
      <c r="F846" s="1885"/>
      <c r="G846" s="1885"/>
      <c r="H846" s="1885"/>
      <c r="I846" s="1885"/>
      <c r="J846" s="1883"/>
      <c r="K846" s="1883"/>
      <c r="L846" s="1883"/>
      <c r="M846" s="1884"/>
      <c r="N846" s="26"/>
    </row>
    <row r="847" spans="4:14" ht="42" customHeight="1">
      <c r="D847" s="1866" t="s">
        <v>533</v>
      </c>
      <c r="E847" s="1936"/>
      <c r="F847" s="1936"/>
      <c r="G847" s="1837"/>
      <c r="H847" s="88" t="s">
        <v>534</v>
      </c>
      <c r="I847" s="88"/>
      <c r="J847" s="52"/>
      <c r="K847" s="52"/>
      <c r="L847" s="52"/>
      <c r="M847" s="53"/>
      <c r="N847" s="26"/>
    </row>
    <row r="848" spans="4:14" hidden="1">
      <c r="D848" s="1895" t="s">
        <v>535</v>
      </c>
      <c r="E848" s="1896"/>
      <c r="F848" s="1896"/>
      <c r="G848" s="1896"/>
      <c r="H848" s="1896"/>
      <c r="I848" s="1897"/>
      <c r="J848" s="70"/>
      <c r="K848" s="70"/>
      <c r="L848" s="70"/>
      <c r="M848" s="109"/>
      <c r="N848" s="26"/>
    </row>
    <row r="849" spans="4:14" hidden="1">
      <c r="D849" s="1898"/>
      <c r="E849" s="1899"/>
      <c r="F849" s="1899"/>
      <c r="G849" s="1899"/>
      <c r="H849" s="1899"/>
      <c r="I849" s="1900"/>
      <c r="J849" s="71"/>
      <c r="K849" s="71"/>
      <c r="L849" s="71"/>
      <c r="M849" s="110"/>
      <c r="N849" s="26"/>
    </row>
    <row r="850" spans="4:14" hidden="1">
      <c r="D850" s="1904" t="s">
        <v>536</v>
      </c>
      <c r="E850" s="1905"/>
      <c r="F850" s="1905"/>
      <c r="G850" s="1905"/>
      <c r="H850" s="1906"/>
      <c r="I850" s="72"/>
      <c r="J850" s="73"/>
      <c r="K850" s="73"/>
      <c r="L850" s="74"/>
      <c r="M850" s="111"/>
      <c r="N850" s="26"/>
    </row>
    <row r="851" spans="4:14" hidden="1">
      <c r="D851" s="1901" t="s">
        <v>537</v>
      </c>
      <c r="E851" s="1902"/>
      <c r="F851" s="1902"/>
      <c r="G851" s="1902"/>
      <c r="H851" s="1902"/>
      <c r="I851" s="1903"/>
      <c r="J851" s="75"/>
      <c r="K851" s="75"/>
      <c r="L851" s="75"/>
      <c r="M851" s="112"/>
      <c r="N851" s="26"/>
    </row>
    <row r="852" spans="4:14" hidden="1">
      <c r="D852" s="1907" t="s">
        <v>538</v>
      </c>
      <c r="E852" s="1908"/>
      <c r="F852" s="1908"/>
      <c r="G852" s="1908"/>
      <c r="H852" s="1908"/>
      <c r="I852" s="76"/>
      <c r="J852" s="77"/>
      <c r="K852" s="77"/>
      <c r="L852" s="78"/>
      <c r="M852" s="113"/>
      <c r="N852" s="26"/>
    </row>
    <row r="853" spans="4:14" hidden="1">
      <c r="D853" s="1891" t="s">
        <v>538</v>
      </c>
      <c r="E853" s="1892"/>
      <c r="F853" s="1892"/>
      <c r="G853" s="1892"/>
      <c r="H853" s="1892"/>
      <c r="I853" s="114"/>
      <c r="J853" s="115"/>
      <c r="K853" s="115"/>
      <c r="L853" s="116"/>
      <c r="M853" s="117"/>
      <c r="N853" s="26"/>
    </row>
  </sheetData>
  <sheetProtection algorithmName="SHA-512" hashValue="XrzDFOy6pdv1XFrDWL0DN65h16Sh5hhm3BXl+pbKwPH3VDdcJTzlFdJ0PVGKCS2Gsgnx+j79avEX/cTMzG7a3A==" saltValue="HT8g5R1pD6bc0L6cPU5jNw==" spinCount="100000" sheet="1" objects="1" scenarios="1"/>
  <mergeCells count="901">
    <mergeCell ref="E840:F840"/>
    <mergeCell ref="E841:F841"/>
    <mergeCell ref="E843:F843"/>
    <mergeCell ref="E845:F845"/>
    <mergeCell ref="E847:F847"/>
    <mergeCell ref="L521:L522"/>
    <mergeCell ref="L538:L540"/>
    <mergeCell ref="H605:H606"/>
    <mergeCell ref="E829:F829"/>
    <mergeCell ref="E830:F830"/>
    <mergeCell ref="E831:F831"/>
    <mergeCell ref="E833:F833"/>
    <mergeCell ref="E834:F834"/>
    <mergeCell ref="E835:F835"/>
    <mergeCell ref="E836:F836"/>
    <mergeCell ref="E837:F837"/>
    <mergeCell ref="E838:F838"/>
    <mergeCell ref="E820:F820"/>
    <mergeCell ref="E821:F821"/>
    <mergeCell ref="E822:F822"/>
    <mergeCell ref="E823:F823"/>
    <mergeCell ref="E824:F824"/>
    <mergeCell ref="E825:F825"/>
    <mergeCell ref="E790:F790"/>
    <mergeCell ref="E791:F791"/>
    <mergeCell ref="E792:F792"/>
    <mergeCell ref="E793:F793"/>
    <mergeCell ref="E794:F794"/>
    <mergeCell ref="E795:F795"/>
    <mergeCell ref="E796:F796"/>
    <mergeCell ref="E788:F789"/>
    <mergeCell ref="E779:F779"/>
    <mergeCell ref="E780:F780"/>
    <mergeCell ref="E781:F781"/>
    <mergeCell ref="E784:F784"/>
    <mergeCell ref="E785:F785"/>
    <mergeCell ref="E786:F786"/>
    <mergeCell ref="E787:F787"/>
    <mergeCell ref="E782:F783"/>
    <mergeCell ref="E774:F774"/>
    <mergeCell ref="E775:F775"/>
    <mergeCell ref="E778:F778"/>
    <mergeCell ref="E776:F777"/>
    <mergeCell ref="E761:F761"/>
    <mergeCell ref="E762:F762"/>
    <mergeCell ref="E763:F763"/>
    <mergeCell ref="E764:F764"/>
    <mergeCell ref="E765:F765"/>
    <mergeCell ref="E766:F766"/>
    <mergeCell ref="E767:F767"/>
    <mergeCell ref="E768:F768"/>
    <mergeCell ref="E769:F769"/>
    <mergeCell ref="E756:F756"/>
    <mergeCell ref="E757:F757"/>
    <mergeCell ref="E758:F758"/>
    <mergeCell ref="E759:F759"/>
    <mergeCell ref="E760:F760"/>
    <mergeCell ref="E770:F770"/>
    <mergeCell ref="E771:F771"/>
    <mergeCell ref="E772:F772"/>
    <mergeCell ref="E773:F773"/>
    <mergeCell ref="E745:F745"/>
    <mergeCell ref="E746:F746"/>
    <mergeCell ref="E747:F747"/>
    <mergeCell ref="E748:F748"/>
    <mergeCell ref="E749:F749"/>
    <mergeCell ref="E750:F750"/>
    <mergeCell ref="E751:F751"/>
    <mergeCell ref="E754:F754"/>
    <mergeCell ref="E755:F755"/>
    <mergeCell ref="E735:F735"/>
    <mergeCell ref="E736:F736"/>
    <mergeCell ref="E737:F737"/>
    <mergeCell ref="E738:F738"/>
    <mergeCell ref="E739:F739"/>
    <mergeCell ref="E740:F740"/>
    <mergeCell ref="E741:F741"/>
    <mergeCell ref="E743:F743"/>
    <mergeCell ref="E744:F744"/>
    <mergeCell ref="E725:F725"/>
    <mergeCell ref="E726:F726"/>
    <mergeCell ref="E727:F727"/>
    <mergeCell ref="E728:F728"/>
    <mergeCell ref="E729:F729"/>
    <mergeCell ref="E730:F730"/>
    <mergeCell ref="E731:F731"/>
    <mergeCell ref="E732:F732"/>
    <mergeCell ref="E734:F734"/>
    <mergeCell ref="E715:F715"/>
    <mergeCell ref="E716:F716"/>
    <mergeCell ref="E717:F717"/>
    <mergeCell ref="E719:F719"/>
    <mergeCell ref="E720:F720"/>
    <mergeCell ref="E721:F721"/>
    <mergeCell ref="E722:F722"/>
    <mergeCell ref="E723:F723"/>
    <mergeCell ref="E724:F724"/>
    <mergeCell ref="E704:F704"/>
    <mergeCell ref="E705:F705"/>
    <mergeCell ref="E706:F706"/>
    <mergeCell ref="E707:F707"/>
    <mergeCell ref="E708:F708"/>
    <mergeCell ref="E709:F709"/>
    <mergeCell ref="E710:F710"/>
    <mergeCell ref="E713:F713"/>
    <mergeCell ref="E714:F714"/>
    <mergeCell ref="E666:F666"/>
    <mergeCell ref="E667:F667"/>
    <mergeCell ref="E668:F668"/>
    <mergeCell ref="E670:F670"/>
    <mergeCell ref="E671:F671"/>
    <mergeCell ref="E672:F672"/>
    <mergeCell ref="E673:F673"/>
    <mergeCell ref="E694:F694"/>
    <mergeCell ref="E695:F695"/>
    <mergeCell ref="E684:F684"/>
    <mergeCell ref="E685:F685"/>
    <mergeCell ref="E686:F686"/>
    <mergeCell ref="E687:F687"/>
    <mergeCell ref="E688:F688"/>
    <mergeCell ref="E690:F690"/>
    <mergeCell ref="E691:F691"/>
    <mergeCell ref="E692:F692"/>
    <mergeCell ref="E693:F693"/>
    <mergeCell ref="E656:F656"/>
    <mergeCell ref="E657:F657"/>
    <mergeCell ref="E658:F658"/>
    <mergeCell ref="E659:F659"/>
    <mergeCell ref="E660:F660"/>
    <mergeCell ref="E661:F661"/>
    <mergeCell ref="E662:F662"/>
    <mergeCell ref="E663:F663"/>
    <mergeCell ref="E664:F664"/>
    <mergeCell ref="E610:F610"/>
    <mergeCell ref="E611:F611"/>
    <mergeCell ref="E612:F612"/>
    <mergeCell ref="E613:F613"/>
    <mergeCell ref="E614:F614"/>
    <mergeCell ref="E615:F615"/>
    <mergeCell ref="E616:F616"/>
    <mergeCell ref="E617:F617"/>
    <mergeCell ref="E618:F618"/>
    <mergeCell ref="E601:F601"/>
    <mergeCell ref="E602:F602"/>
    <mergeCell ref="E603:F603"/>
    <mergeCell ref="E604:F604"/>
    <mergeCell ref="E605:F605"/>
    <mergeCell ref="E606:F606"/>
    <mergeCell ref="E607:F607"/>
    <mergeCell ref="E608:F608"/>
    <mergeCell ref="E609:F609"/>
    <mergeCell ref="E575:F575"/>
    <mergeCell ref="E576:F576"/>
    <mergeCell ref="E594:F594"/>
    <mergeCell ref="E595:F595"/>
    <mergeCell ref="E596:F596"/>
    <mergeCell ref="E597:F597"/>
    <mergeCell ref="E598:F598"/>
    <mergeCell ref="E599:F599"/>
    <mergeCell ref="E600:F600"/>
    <mergeCell ref="E563:F563"/>
    <mergeCell ref="E564:F564"/>
    <mergeCell ref="E565:F565"/>
    <mergeCell ref="E566:F566"/>
    <mergeCell ref="E567:F567"/>
    <mergeCell ref="E568:F568"/>
    <mergeCell ref="E570:F570"/>
    <mergeCell ref="E572:F572"/>
    <mergeCell ref="E573:F573"/>
    <mergeCell ref="E548:F548"/>
    <mergeCell ref="E549:F549"/>
    <mergeCell ref="E550:F550"/>
    <mergeCell ref="E551:F551"/>
    <mergeCell ref="E552:F552"/>
    <mergeCell ref="E553:F553"/>
    <mergeCell ref="E554:F554"/>
    <mergeCell ref="E526:F526"/>
    <mergeCell ref="E527:F527"/>
    <mergeCell ref="E528:F528"/>
    <mergeCell ref="E529:F529"/>
    <mergeCell ref="E531:F531"/>
    <mergeCell ref="E532:F532"/>
    <mergeCell ref="E533:F533"/>
    <mergeCell ref="E499:F499"/>
    <mergeCell ref="E516:F516"/>
    <mergeCell ref="E517:F517"/>
    <mergeCell ref="E518:F518"/>
    <mergeCell ref="E519:F519"/>
    <mergeCell ref="E520:F520"/>
    <mergeCell ref="E521:F521"/>
    <mergeCell ref="E523:F523"/>
    <mergeCell ref="E524:F524"/>
    <mergeCell ref="E487:F487"/>
    <mergeCell ref="E488:F488"/>
    <mergeCell ref="E489:F489"/>
    <mergeCell ref="E490:F490"/>
    <mergeCell ref="E491:F491"/>
    <mergeCell ref="E492:F492"/>
    <mergeCell ref="E493:F493"/>
    <mergeCell ref="E495:F495"/>
    <mergeCell ref="E496:F496"/>
    <mergeCell ref="E478:F478"/>
    <mergeCell ref="E479:F479"/>
    <mergeCell ref="E480:F480"/>
    <mergeCell ref="E481:F481"/>
    <mergeCell ref="E482:F482"/>
    <mergeCell ref="E483:F483"/>
    <mergeCell ref="E484:F484"/>
    <mergeCell ref="E485:F485"/>
    <mergeCell ref="E486:F486"/>
    <mergeCell ref="E469:F469"/>
    <mergeCell ref="E470:F470"/>
    <mergeCell ref="E471:F471"/>
    <mergeCell ref="E472:F472"/>
    <mergeCell ref="E473:F473"/>
    <mergeCell ref="E474:F474"/>
    <mergeCell ref="E475:F475"/>
    <mergeCell ref="E476:F476"/>
    <mergeCell ref="E477:F477"/>
    <mergeCell ref="E407:F407"/>
    <mergeCell ref="E447:F447"/>
    <mergeCell ref="E463:F463"/>
    <mergeCell ref="E408:F408"/>
    <mergeCell ref="E409:F409"/>
    <mergeCell ref="E410:F410"/>
    <mergeCell ref="E411:F411"/>
    <mergeCell ref="E412:F412"/>
    <mergeCell ref="E413:F413"/>
    <mergeCell ref="E414:F414"/>
    <mergeCell ref="E415:F415"/>
    <mergeCell ref="E416:F416"/>
    <mergeCell ref="E443:E444"/>
    <mergeCell ref="E437:E438"/>
    <mergeCell ref="E439:E440"/>
    <mergeCell ref="E397:F397"/>
    <mergeCell ref="E398:F398"/>
    <mergeCell ref="E399:F399"/>
    <mergeCell ref="E400:F400"/>
    <mergeCell ref="E401:F401"/>
    <mergeCell ref="E402:F402"/>
    <mergeCell ref="E403:F403"/>
    <mergeCell ref="E404:F404"/>
    <mergeCell ref="E406:F406"/>
    <mergeCell ref="E387:F387"/>
    <mergeCell ref="E388:F388"/>
    <mergeCell ref="E389:F389"/>
    <mergeCell ref="E390:F390"/>
    <mergeCell ref="E392:F392"/>
    <mergeCell ref="E393:F393"/>
    <mergeCell ref="E394:F394"/>
    <mergeCell ref="E395:F395"/>
    <mergeCell ref="E396:F396"/>
    <mergeCell ref="E363:F363"/>
    <mergeCell ref="E365:F365"/>
    <mergeCell ref="E380:F380"/>
    <mergeCell ref="E381:F381"/>
    <mergeCell ref="E382:F382"/>
    <mergeCell ref="E384:F384"/>
    <mergeCell ref="E385:F385"/>
    <mergeCell ref="E386:F386"/>
    <mergeCell ref="E336:F336"/>
    <mergeCell ref="E296:F296"/>
    <mergeCell ref="E297:F297"/>
    <mergeCell ref="E298:F298"/>
    <mergeCell ref="E299:F299"/>
    <mergeCell ref="E300:F300"/>
    <mergeCell ref="E301:F301"/>
    <mergeCell ref="E302:F302"/>
    <mergeCell ref="E332:F332"/>
    <mergeCell ref="E333:F333"/>
    <mergeCell ref="E321:F321"/>
    <mergeCell ref="E322:F322"/>
    <mergeCell ref="E324:F324"/>
    <mergeCell ref="E325:F325"/>
    <mergeCell ref="E327:F327"/>
    <mergeCell ref="E328:F328"/>
    <mergeCell ref="E329:F329"/>
    <mergeCell ref="E330:F330"/>
    <mergeCell ref="E287:F287"/>
    <mergeCell ref="E288:F288"/>
    <mergeCell ref="E289:F289"/>
    <mergeCell ref="E290:F290"/>
    <mergeCell ref="E291:F291"/>
    <mergeCell ref="E292:F292"/>
    <mergeCell ref="E293:F293"/>
    <mergeCell ref="E294:F294"/>
    <mergeCell ref="E295:F295"/>
    <mergeCell ref="E285:F285"/>
    <mergeCell ref="E286:F286"/>
    <mergeCell ref="E249:F249"/>
    <mergeCell ref="E280:F280"/>
    <mergeCell ref="E281:F281"/>
    <mergeCell ref="E282:F282"/>
    <mergeCell ref="E283:F283"/>
    <mergeCell ref="E284:F284"/>
    <mergeCell ref="E268:F268"/>
    <mergeCell ref="E269:F269"/>
    <mergeCell ref="E270:F270"/>
    <mergeCell ref="E271:F271"/>
    <mergeCell ref="E272:F272"/>
    <mergeCell ref="E273:F273"/>
    <mergeCell ref="E274:F274"/>
    <mergeCell ref="E277:F277"/>
    <mergeCell ref="E278:F278"/>
    <mergeCell ref="E275:F276"/>
    <mergeCell ref="E233:F233"/>
    <mergeCell ref="E238:F238"/>
    <mergeCell ref="E239:F239"/>
    <mergeCell ref="E237:F237"/>
    <mergeCell ref="E240:F240"/>
    <mergeCell ref="E241:F241"/>
    <mergeCell ref="E242:F242"/>
    <mergeCell ref="E243:F243"/>
    <mergeCell ref="E244:F244"/>
    <mergeCell ref="E206:F206"/>
    <mergeCell ref="E207:F207"/>
    <mergeCell ref="E208:F208"/>
    <mergeCell ref="E209:F209"/>
    <mergeCell ref="E210:F210"/>
    <mergeCell ref="E211:F211"/>
    <mergeCell ref="E212:F212"/>
    <mergeCell ref="E213:F213"/>
    <mergeCell ref="E214:F214"/>
    <mergeCell ref="E197:F197"/>
    <mergeCell ref="E198:F198"/>
    <mergeCell ref="E199:F199"/>
    <mergeCell ref="E200:F200"/>
    <mergeCell ref="E201:F201"/>
    <mergeCell ref="E202:F202"/>
    <mergeCell ref="E203:F203"/>
    <mergeCell ref="E204:F204"/>
    <mergeCell ref="E205:F205"/>
    <mergeCell ref="E188:F188"/>
    <mergeCell ref="E189:F189"/>
    <mergeCell ref="E190:F190"/>
    <mergeCell ref="E191:F191"/>
    <mergeCell ref="E192:F192"/>
    <mergeCell ref="E193:F193"/>
    <mergeCell ref="E194:F194"/>
    <mergeCell ref="E195:F195"/>
    <mergeCell ref="E196:F196"/>
    <mergeCell ref="E179:F179"/>
    <mergeCell ref="E180:F180"/>
    <mergeCell ref="E181:F181"/>
    <mergeCell ref="E182:F182"/>
    <mergeCell ref="E183:F183"/>
    <mergeCell ref="E184:F184"/>
    <mergeCell ref="E185:F185"/>
    <mergeCell ref="E186:F186"/>
    <mergeCell ref="E187:F187"/>
    <mergeCell ref="E143:F143"/>
    <mergeCell ref="E144:F144"/>
    <mergeCell ref="E145:F145"/>
    <mergeCell ref="E161:F161"/>
    <mergeCell ref="E162:F162"/>
    <mergeCell ref="E163:F163"/>
    <mergeCell ref="E164:F164"/>
    <mergeCell ref="E172:F172"/>
    <mergeCell ref="E173:F173"/>
    <mergeCell ref="E168:F168"/>
    <mergeCell ref="E169:F169"/>
    <mergeCell ref="E170:F170"/>
    <mergeCell ref="E171:F171"/>
    <mergeCell ref="E167:F167"/>
    <mergeCell ref="E134:F134"/>
    <mergeCell ref="E135:F135"/>
    <mergeCell ref="E136:F136"/>
    <mergeCell ref="E137:F137"/>
    <mergeCell ref="E138:F138"/>
    <mergeCell ref="E139:F139"/>
    <mergeCell ref="E140:F140"/>
    <mergeCell ref="E141:F141"/>
    <mergeCell ref="E142:F142"/>
    <mergeCell ref="E125:F125"/>
    <mergeCell ref="E126:F126"/>
    <mergeCell ref="E127:F127"/>
    <mergeCell ref="E128:F128"/>
    <mergeCell ref="E129:F129"/>
    <mergeCell ref="E130:F130"/>
    <mergeCell ref="E131:F131"/>
    <mergeCell ref="E132:F132"/>
    <mergeCell ref="E133:F133"/>
    <mergeCell ref="E116:F116"/>
    <mergeCell ref="E117:F117"/>
    <mergeCell ref="E118:F118"/>
    <mergeCell ref="E119:F119"/>
    <mergeCell ref="E120:F120"/>
    <mergeCell ref="E121:F121"/>
    <mergeCell ref="E122:F122"/>
    <mergeCell ref="E123:F123"/>
    <mergeCell ref="E124:F124"/>
    <mergeCell ref="E107:F107"/>
    <mergeCell ref="E108:F108"/>
    <mergeCell ref="E109:F109"/>
    <mergeCell ref="E110:F110"/>
    <mergeCell ref="E111:F111"/>
    <mergeCell ref="E112:F112"/>
    <mergeCell ref="E113:F113"/>
    <mergeCell ref="E114:F114"/>
    <mergeCell ref="E115:F115"/>
    <mergeCell ref="E98:F98"/>
    <mergeCell ref="E99:F99"/>
    <mergeCell ref="E100:F100"/>
    <mergeCell ref="E101:F101"/>
    <mergeCell ref="E102:F102"/>
    <mergeCell ref="E103:F103"/>
    <mergeCell ref="E104:F104"/>
    <mergeCell ref="E105:F105"/>
    <mergeCell ref="E106:F106"/>
    <mergeCell ref="D5:E5"/>
    <mergeCell ref="D6:E6"/>
    <mergeCell ref="D7:E7"/>
    <mergeCell ref="D13:H13"/>
    <mergeCell ref="D12:H12"/>
    <mergeCell ref="D9:H9"/>
    <mergeCell ref="D14:H14"/>
    <mergeCell ref="D15:H15"/>
    <mergeCell ref="E54:F54"/>
    <mergeCell ref="D16:H16"/>
    <mergeCell ref="D17:H17"/>
    <mergeCell ref="D20:D22"/>
    <mergeCell ref="E20:F20"/>
    <mergeCell ref="E21:F21"/>
    <mergeCell ref="E22:F22"/>
    <mergeCell ref="E25:F25"/>
    <mergeCell ref="E26:F26"/>
    <mergeCell ref="E27:F27"/>
    <mergeCell ref="E31:F31"/>
    <mergeCell ref="E32:F32"/>
    <mergeCell ref="E33:F33"/>
    <mergeCell ref="E34:F34"/>
    <mergeCell ref="E35:F35"/>
    <mergeCell ref="E36:F36"/>
    <mergeCell ref="E37:F37"/>
    <mergeCell ref="E38:F38"/>
    <mergeCell ref="E39:F39"/>
    <mergeCell ref="E93:F93"/>
    <mergeCell ref="E28:F28"/>
    <mergeCell ref="E29:F29"/>
    <mergeCell ref="E30:F30"/>
    <mergeCell ref="E23:F23"/>
    <mergeCell ref="E24:F24"/>
    <mergeCell ref="E59:F59"/>
    <mergeCell ref="E61:F61"/>
    <mergeCell ref="E62:F62"/>
    <mergeCell ref="E63:F63"/>
    <mergeCell ref="E64:F64"/>
    <mergeCell ref="E65:F65"/>
    <mergeCell ref="E66:F66"/>
    <mergeCell ref="E67:F67"/>
    <mergeCell ref="E68:F68"/>
    <mergeCell ref="E69:F69"/>
    <mergeCell ref="E70:F70"/>
    <mergeCell ref="E71:F71"/>
    <mergeCell ref="E85:F85"/>
    <mergeCell ref="E86:F86"/>
    <mergeCell ref="E87:F87"/>
    <mergeCell ref="M39:M48"/>
    <mergeCell ref="M49:M58"/>
    <mergeCell ref="M60:M61"/>
    <mergeCell ref="M68:M71"/>
    <mergeCell ref="E40:F40"/>
    <mergeCell ref="E41:F41"/>
    <mergeCell ref="E42:F42"/>
    <mergeCell ref="E43:F43"/>
    <mergeCell ref="E44:F44"/>
    <mergeCell ref="E45:F45"/>
    <mergeCell ref="E46:F46"/>
    <mergeCell ref="E47:F47"/>
    <mergeCell ref="E48:F48"/>
    <mergeCell ref="E49:F49"/>
    <mergeCell ref="E51:F51"/>
    <mergeCell ref="E52:F52"/>
    <mergeCell ref="E53:F53"/>
    <mergeCell ref="E55:F55"/>
    <mergeCell ref="E56:F56"/>
    <mergeCell ref="E57:F57"/>
    <mergeCell ref="E58:F58"/>
    <mergeCell ref="M76:M83"/>
    <mergeCell ref="M133:M134"/>
    <mergeCell ref="M131:M132"/>
    <mergeCell ref="E72:F72"/>
    <mergeCell ref="E73:F73"/>
    <mergeCell ref="E74:F74"/>
    <mergeCell ref="E75:F75"/>
    <mergeCell ref="E78:F78"/>
    <mergeCell ref="E79:F79"/>
    <mergeCell ref="E80:F80"/>
    <mergeCell ref="E81:F81"/>
    <mergeCell ref="E82:F82"/>
    <mergeCell ref="E83:F83"/>
    <mergeCell ref="E84:F84"/>
    <mergeCell ref="E90:F90"/>
    <mergeCell ref="E91:F91"/>
    <mergeCell ref="E92:F92"/>
    <mergeCell ref="E94:F94"/>
    <mergeCell ref="E95:F95"/>
    <mergeCell ref="E96:F96"/>
    <mergeCell ref="E97:F97"/>
    <mergeCell ref="E88:F88"/>
    <mergeCell ref="E89:F89"/>
    <mergeCell ref="E76:F77"/>
    <mergeCell ref="M148:M157"/>
    <mergeCell ref="M186:M200"/>
    <mergeCell ref="M202:M210"/>
    <mergeCell ref="E146:F146"/>
    <mergeCell ref="E147:F147"/>
    <mergeCell ref="E148:F148"/>
    <mergeCell ref="E149:F149"/>
    <mergeCell ref="E150:F150"/>
    <mergeCell ref="E151:F151"/>
    <mergeCell ref="E152:F152"/>
    <mergeCell ref="E153:F153"/>
    <mergeCell ref="E154:F154"/>
    <mergeCell ref="E156:F156"/>
    <mergeCell ref="E157:F157"/>
    <mergeCell ref="E158:F158"/>
    <mergeCell ref="E159:F159"/>
    <mergeCell ref="E160:F160"/>
    <mergeCell ref="E165:F165"/>
    <mergeCell ref="E166:F166"/>
    <mergeCell ref="E174:F174"/>
    <mergeCell ref="E175:F175"/>
    <mergeCell ref="E176:F176"/>
    <mergeCell ref="E177:F177"/>
    <mergeCell ref="E178:F178"/>
    <mergeCell ref="M211:M218"/>
    <mergeCell ref="D227:I227"/>
    <mergeCell ref="D228:D230"/>
    <mergeCell ref="D232:I232"/>
    <mergeCell ref="D233:D244"/>
    <mergeCell ref="J232:M232"/>
    <mergeCell ref="E215:F215"/>
    <mergeCell ref="E216:F216"/>
    <mergeCell ref="E218:F218"/>
    <mergeCell ref="E219:F219"/>
    <mergeCell ref="E220:F220"/>
    <mergeCell ref="E221:F221"/>
    <mergeCell ref="E222:F222"/>
    <mergeCell ref="E223:F223"/>
    <mergeCell ref="E224:F224"/>
    <mergeCell ref="E225:F225"/>
    <mergeCell ref="E226:F226"/>
    <mergeCell ref="E228:F228"/>
    <mergeCell ref="E229:F229"/>
    <mergeCell ref="E230:F230"/>
    <mergeCell ref="E234:F234"/>
    <mergeCell ref="E235:F235"/>
    <mergeCell ref="E236:F236"/>
    <mergeCell ref="E231:F231"/>
    <mergeCell ref="D245:D251"/>
    <mergeCell ref="M245:M251"/>
    <mergeCell ref="M252:M259"/>
    <mergeCell ref="J264:M264"/>
    <mergeCell ref="D264:I264"/>
    <mergeCell ref="E250:F250"/>
    <mergeCell ref="E251:F251"/>
    <mergeCell ref="E254:F254"/>
    <mergeCell ref="E255:F255"/>
    <mergeCell ref="E256:F256"/>
    <mergeCell ref="E257:F257"/>
    <mergeCell ref="E258:F258"/>
    <mergeCell ref="E259:F259"/>
    <mergeCell ref="E260:F260"/>
    <mergeCell ref="E261:F261"/>
    <mergeCell ref="E262:F262"/>
    <mergeCell ref="E263:F263"/>
    <mergeCell ref="E247:F247"/>
    <mergeCell ref="E248:F248"/>
    <mergeCell ref="E245:F245"/>
    <mergeCell ref="E246:F246"/>
    <mergeCell ref="D304:D320"/>
    <mergeCell ref="D321:D330"/>
    <mergeCell ref="D331:I331"/>
    <mergeCell ref="D332:D336"/>
    <mergeCell ref="J331:M331"/>
    <mergeCell ref="E307:F307"/>
    <mergeCell ref="E308:F308"/>
    <mergeCell ref="E309:F309"/>
    <mergeCell ref="E310:F310"/>
    <mergeCell ref="E311:F311"/>
    <mergeCell ref="E312:F312"/>
    <mergeCell ref="E313:F313"/>
    <mergeCell ref="E314:F314"/>
    <mergeCell ref="E315:F315"/>
    <mergeCell ref="E316:F316"/>
    <mergeCell ref="E317:F317"/>
    <mergeCell ref="E318:F318"/>
    <mergeCell ref="E319:F319"/>
    <mergeCell ref="E320:F320"/>
    <mergeCell ref="E304:F304"/>
    <mergeCell ref="E305:F305"/>
    <mergeCell ref="E306:F306"/>
    <mergeCell ref="E335:F335"/>
    <mergeCell ref="E334:F334"/>
    <mergeCell ref="D337:D347"/>
    <mergeCell ref="J350:M350"/>
    <mergeCell ref="D350:I350"/>
    <mergeCell ref="D351:D354"/>
    <mergeCell ref="D356:I356"/>
    <mergeCell ref="J356:M356"/>
    <mergeCell ref="E340:F340"/>
    <mergeCell ref="E341:F341"/>
    <mergeCell ref="E344:F344"/>
    <mergeCell ref="E345:F345"/>
    <mergeCell ref="E346:F346"/>
    <mergeCell ref="E347:F347"/>
    <mergeCell ref="E348:F348"/>
    <mergeCell ref="E349:F349"/>
    <mergeCell ref="E351:F351"/>
    <mergeCell ref="E352:F352"/>
    <mergeCell ref="E353:F353"/>
    <mergeCell ref="E354:F354"/>
    <mergeCell ref="E355:F355"/>
    <mergeCell ref="E337:F337"/>
    <mergeCell ref="E338:F338"/>
    <mergeCell ref="E339:F339"/>
    <mergeCell ref="D357:D366"/>
    <mergeCell ref="D367:D394"/>
    <mergeCell ref="D405:I405"/>
    <mergeCell ref="D406:D410"/>
    <mergeCell ref="E366:F366"/>
    <mergeCell ref="E367:F367"/>
    <mergeCell ref="E368:F368"/>
    <mergeCell ref="E369:F369"/>
    <mergeCell ref="E370:F370"/>
    <mergeCell ref="E371:F371"/>
    <mergeCell ref="E372:F372"/>
    <mergeCell ref="E373:F373"/>
    <mergeCell ref="E374:F374"/>
    <mergeCell ref="E375:F375"/>
    <mergeCell ref="E376:F376"/>
    <mergeCell ref="E377:F377"/>
    <mergeCell ref="E378:F378"/>
    <mergeCell ref="E379:F379"/>
    <mergeCell ref="E357:F357"/>
    <mergeCell ref="E358:F358"/>
    <mergeCell ref="E359:F359"/>
    <mergeCell ref="E360:F360"/>
    <mergeCell ref="E361:F361"/>
    <mergeCell ref="E362:F362"/>
    <mergeCell ref="D411:D422"/>
    <mergeCell ref="D425:D428"/>
    <mergeCell ref="D429:I429"/>
    <mergeCell ref="D430:D436"/>
    <mergeCell ref="J429:M429"/>
    <mergeCell ref="D446:I446"/>
    <mergeCell ref="J446:M446"/>
    <mergeCell ref="E419:F419"/>
    <mergeCell ref="E421:F421"/>
    <mergeCell ref="E422:F422"/>
    <mergeCell ref="E424:F424"/>
    <mergeCell ref="E427:F427"/>
    <mergeCell ref="E428:F428"/>
    <mergeCell ref="E430:F430"/>
    <mergeCell ref="E431:F431"/>
    <mergeCell ref="E432:F432"/>
    <mergeCell ref="E434:F434"/>
    <mergeCell ref="E435:F435"/>
    <mergeCell ref="E417:F417"/>
    <mergeCell ref="E418:F418"/>
    <mergeCell ref="E436:F436"/>
    <mergeCell ref="D447:D457"/>
    <mergeCell ref="D458:D489"/>
    <mergeCell ref="D494:I494"/>
    <mergeCell ref="D495:D500"/>
    <mergeCell ref="E448:F448"/>
    <mergeCell ref="E449:F449"/>
    <mergeCell ref="E450:F450"/>
    <mergeCell ref="E451:F451"/>
    <mergeCell ref="E452:F452"/>
    <mergeCell ref="E453:F453"/>
    <mergeCell ref="E454:F454"/>
    <mergeCell ref="E455:F455"/>
    <mergeCell ref="E456:F456"/>
    <mergeCell ref="E457:F457"/>
    <mergeCell ref="E458:F458"/>
    <mergeCell ref="E459:F459"/>
    <mergeCell ref="E460:F460"/>
    <mergeCell ref="E461:F461"/>
    <mergeCell ref="E462:F462"/>
    <mergeCell ref="E464:F464"/>
    <mergeCell ref="E465:F465"/>
    <mergeCell ref="E466:F466"/>
    <mergeCell ref="E467:F467"/>
    <mergeCell ref="E468:F468"/>
    <mergeCell ref="D501:D511"/>
    <mergeCell ref="D514:I514"/>
    <mergeCell ref="D515:D520"/>
    <mergeCell ref="D521:D529"/>
    <mergeCell ref="D530:I530"/>
    <mergeCell ref="J530:M530"/>
    <mergeCell ref="E500:F500"/>
    <mergeCell ref="E501:F501"/>
    <mergeCell ref="E502:F502"/>
    <mergeCell ref="E503:F503"/>
    <mergeCell ref="E504:F504"/>
    <mergeCell ref="E505:F505"/>
    <mergeCell ref="E506:F506"/>
    <mergeCell ref="E507:F507"/>
    <mergeCell ref="E508:F508"/>
    <mergeCell ref="E509:F509"/>
    <mergeCell ref="E510:F510"/>
    <mergeCell ref="E511:F511"/>
    <mergeCell ref="E512:F512"/>
    <mergeCell ref="E513:F513"/>
    <mergeCell ref="E515:F515"/>
    <mergeCell ref="E525:F525"/>
    <mergeCell ref="D531:D536"/>
    <mergeCell ref="D537:D552"/>
    <mergeCell ref="D558:I558"/>
    <mergeCell ref="D559:D567"/>
    <mergeCell ref="J571:M571"/>
    <mergeCell ref="D568:D570"/>
    <mergeCell ref="D571:I571"/>
    <mergeCell ref="E534:F534"/>
    <mergeCell ref="E535:F535"/>
    <mergeCell ref="E536:F536"/>
    <mergeCell ref="E537:F537"/>
    <mergeCell ref="E538:F538"/>
    <mergeCell ref="E541:F541"/>
    <mergeCell ref="E542:F542"/>
    <mergeCell ref="E543:F543"/>
    <mergeCell ref="E544:F544"/>
    <mergeCell ref="E546:F546"/>
    <mergeCell ref="E547:F547"/>
    <mergeCell ref="E557:F557"/>
    <mergeCell ref="E555:F556"/>
    <mergeCell ref="E559:F559"/>
    <mergeCell ref="E560:F560"/>
    <mergeCell ref="E561:F561"/>
    <mergeCell ref="E562:F562"/>
    <mergeCell ref="D572:D577"/>
    <mergeCell ref="D578:D580"/>
    <mergeCell ref="D581:I581"/>
    <mergeCell ref="D582:D589"/>
    <mergeCell ref="D592:I592"/>
    <mergeCell ref="J592:M592"/>
    <mergeCell ref="D593:D599"/>
    <mergeCell ref="D600:D613"/>
    <mergeCell ref="E577:F577"/>
    <mergeCell ref="E578:F578"/>
    <mergeCell ref="E579:F579"/>
    <mergeCell ref="E580:F580"/>
    <mergeCell ref="E582:F582"/>
    <mergeCell ref="E583:F583"/>
    <mergeCell ref="E584:F584"/>
    <mergeCell ref="E585:F585"/>
    <mergeCell ref="E586:F586"/>
    <mergeCell ref="E587:F587"/>
    <mergeCell ref="E588:F588"/>
    <mergeCell ref="E589:F589"/>
    <mergeCell ref="E590:F590"/>
    <mergeCell ref="E591:F591"/>
    <mergeCell ref="E593:F593"/>
    <mergeCell ref="E574:F574"/>
    <mergeCell ref="D618:D621"/>
    <mergeCell ref="D622:I622"/>
    <mergeCell ref="D623:D627"/>
    <mergeCell ref="M623:M627"/>
    <mergeCell ref="M631:M636"/>
    <mergeCell ref="M629:M630"/>
    <mergeCell ref="D628:D631"/>
    <mergeCell ref="D637:I637"/>
    <mergeCell ref="J637:M637"/>
    <mergeCell ref="E621:F621"/>
    <mergeCell ref="E623:F623"/>
    <mergeCell ref="E624:F624"/>
    <mergeCell ref="E625:F625"/>
    <mergeCell ref="E626:F626"/>
    <mergeCell ref="E627:F627"/>
    <mergeCell ref="E628:F628"/>
    <mergeCell ref="E619:F619"/>
    <mergeCell ref="E620:F620"/>
    <mergeCell ref="D638:D643"/>
    <mergeCell ref="D644:D650"/>
    <mergeCell ref="D655:I655"/>
    <mergeCell ref="D656:D663"/>
    <mergeCell ref="D664:D668"/>
    <mergeCell ref="D669:I669"/>
    <mergeCell ref="D670:D673"/>
    <mergeCell ref="E638:F638"/>
    <mergeCell ref="E639:F639"/>
    <mergeCell ref="E640:F640"/>
    <mergeCell ref="E641:F641"/>
    <mergeCell ref="E642:F642"/>
    <mergeCell ref="E643:F643"/>
    <mergeCell ref="E644:F644"/>
    <mergeCell ref="E645:F645"/>
    <mergeCell ref="E646:F646"/>
    <mergeCell ref="E647:F647"/>
    <mergeCell ref="E648:F648"/>
    <mergeCell ref="E649:F649"/>
    <mergeCell ref="E650:F650"/>
    <mergeCell ref="E651:F651"/>
    <mergeCell ref="E652:F652"/>
    <mergeCell ref="E653:F653"/>
    <mergeCell ref="E654:F654"/>
    <mergeCell ref="E839:F839"/>
    <mergeCell ref="D711:D717"/>
    <mergeCell ref="D718:I718"/>
    <mergeCell ref="D719:D731"/>
    <mergeCell ref="J669:M669"/>
    <mergeCell ref="J679:M679"/>
    <mergeCell ref="D674:D678"/>
    <mergeCell ref="D679:I679"/>
    <mergeCell ref="D680:D682"/>
    <mergeCell ref="D683:D688"/>
    <mergeCell ref="D689:I689"/>
    <mergeCell ref="E676:F676"/>
    <mergeCell ref="E677:F677"/>
    <mergeCell ref="E678:F678"/>
    <mergeCell ref="E674:F675"/>
    <mergeCell ref="E680:F680"/>
    <mergeCell ref="E681:F681"/>
    <mergeCell ref="E682:F682"/>
    <mergeCell ref="E683:F683"/>
    <mergeCell ref="E696:F696"/>
    <mergeCell ref="E697:F697"/>
    <mergeCell ref="E698:F698"/>
    <mergeCell ref="E699:F699"/>
    <mergeCell ref="E700:F700"/>
    <mergeCell ref="E826:F826"/>
    <mergeCell ref="E827:F827"/>
    <mergeCell ref="E828:F828"/>
    <mergeCell ref="E812:F812"/>
    <mergeCell ref="E813:F813"/>
    <mergeCell ref="E814:F814"/>
    <mergeCell ref="E815:F815"/>
    <mergeCell ref="E816:F816"/>
    <mergeCell ref="E817:F817"/>
    <mergeCell ref="E818:F818"/>
    <mergeCell ref="E819:F819"/>
    <mergeCell ref="D853:H853"/>
    <mergeCell ref="D842:I842"/>
    <mergeCell ref="J842:M842"/>
    <mergeCell ref="J844:M844"/>
    <mergeCell ref="J846:M846"/>
    <mergeCell ref="D844:I844"/>
    <mergeCell ref="D846:I846"/>
    <mergeCell ref="D848:I849"/>
    <mergeCell ref="D851:I851"/>
    <mergeCell ref="D850:H850"/>
    <mergeCell ref="D852:H852"/>
    <mergeCell ref="E803:F803"/>
    <mergeCell ref="E804:F804"/>
    <mergeCell ref="E805:F805"/>
    <mergeCell ref="E806:F806"/>
    <mergeCell ref="E807:F807"/>
    <mergeCell ref="E808:F808"/>
    <mergeCell ref="E810:F810"/>
    <mergeCell ref="E797:F799"/>
    <mergeCell ref="E811:F811"/>
    <mergeCell ref="B10:B28"/>
    <mergeCell ref="L447:L448"/>
    <mergeCell ref="J832:M832"/>
    <mergeCell ref="D832:I832"/>
    <mergeCell ref="D833:D838"/>
    <mergeCell ref="D839:D841"/>
    <mergeCell ref="D733:I733"/>
    <mergeCell ref="J733:M733"/>
    <mergeCell ref="D734:D751"/>
    <mergeCell ref="D752:D776"/>
    <mergeCell ref="D782:D787"/>
    <mergeCell ref="D788:D796"/>
    <mergeCell ref="D690:D697"/>
    <mergeCell ref="D698:D702"/>
    <mergeCell ref="D703:I703"/>
    <mergeCell ref="D704:D710"/>
    <mergeCell ref="D797:D804"/>
    <mergeCell ref="D805:D808"/>
    <mergeCell ref="J809:M809"/>
    <mergeCell ref="D809:I809"/>
    <mergeCell ref="D810:D817"/>
    <mergeCell ref="E800:F800"/>
    <mergeCell ref="E801:F801"/>
    <mergeCell ref="E802:F802"/>
    <mergeCell ref="L719:L720"/>
    <mergeCell ref="L752:L753"/>
    <mergeCell ref="E752:F753"/>
    <mergeCell ref="E252:F253"/>
    <mergeCell ref="E342:F343"/>
    <mergeCell ref="E425:F426"/>
    <mergeCell ref="E629:F630"/>
    <mergeCell ref="E631:F632"/>
    <mergeCell ref="E711:F712"/>
    <mergeCell ref="E702:F702"/>
    <mergeCell ref="J494:M494"/>
    <mergeCell ref="E497:F497"/>
    <mergeCell ref="E498:F498"/>
    <mergeCell ref="J303:M303"/>
    <mergeCell ref="D303:I303"/>
    <mergeCell ref="D265:D274"/>
    <mergeCell ref="D275:D278"/>
    <mergeCell ref="D279:I279"/>
    <mergeCell ref="D280:D289"/>
    <mergeCell ref="J279:M279"/>
    <mergeCell ref="D290:D297"/>
    <mergeCell ref="E265:F265"/>
    <mergeCell ref="E266:F266"/>
    <mergeCell ref="E267:F267"/>
  </mergeCells>
  <hyperlinks>
    <hyperlink ref="H22" r:id="rId1" xr:uid="{B0C8383C-6698-844A-A94E-33F0F14BEB83}"/>
    <hyperlink ref="H67" r:id="rId2" xr:uid="{3E2EA36A-651E-F14F-A9FE-B455C8C2D282}"/>
    <hyperlink ref="H71" r:id="rId3" xr:uid="{CA767382-52AD-7545-9D53-13A430A1A736}"/>
    <hyperlink ref="H93" r:id="rId4" xr:uid="{A152E98D-A692-CD43-A393-DCBF7374EAB8}"/>
    <hyperlink ref="H105" r:id="rId5" xr:uid="{40FF298C-4D09-9A4E-B855-83C84BF6FCD1}"/>
    <hyperlink ref="H113" r:id="rId6" xr:uid="{BA79EEC1-C6D0-664E-B34F-F4706DFFA73C}"/>
    <hyperlink ref="H129" r:id="rId7" xr:uid="{2EACE0CD-D299-6D4C-8FDF-4FE097E47CFF}"/>
    <hyperlink ref="H130" r:id="rId8" xr:uid="{4CA81FFE-3217-A345-9616-6A52DE56A8C4}"/>
    <hyperlink ref="H147" r:id="rId9" xr:uid="{CA7B85CD-06AE-E949-9CDF-8615365C7307}"/>
    <hyperlink ref="H156" r:id="rId10" xr:uid="{56E47D68-DF02-0A41-B464-11D9441DF9D5}"/>
    <hyperlink ref="H157" r:id="rId11" xr:uid="{D722B99C-CF40-DE4C-916F-C15D84580D99}"/>
    <hyperlink ref="H165" r:id="rId12" xr:uid="{48F1A459-D124-5147-BDB6-8E5967E2E33B}"/>
    <hyperlink ref="H166" r:id="rId13" xr:uid="{7C63C69D-8815-4F40-822F-C95397AB2BAD}"/>
    <hyperlink ref="H178" r:id="rId14" xr:uid="{E99FCEEE-5A66-E544-8E31-F821D6B7C444}"/>
    <hyperlink ref="H180" r:id="rId15" xr:uid="{C38F26D8-8F1B-D942-84C8-04C8B04DA536}"/>
    <hyperlink ref="H182" r:id="rId16" xr:uid="{D5C9FD6C-209B-F146-B3CA-D561588AD46C}"/>
    <hyperlink ref="H184" r:id="rId17" xr:uid="{37D2FB92-56D7-034E-9DC3-404E1E0D8A75}"/>
    <hyperlink ref="H193" r:id="rId18" xr:uid="{353F2987-897B-5E47-87B3-3326A4FBC9AC}"/>
    <hyperlink ref="H194" r:id="rId19" xr:uid="{FE7EF27D-DD20-E341-9E3F-18758D759B68}"/>
    <hyperlink ref="H195" r:id="rId20" xr:uid="{2BF5C9B4-AB9C-1D48-A75A-97328035CF6C}"/>
    <hyperlink ref="H197" r:id="rId21" xr:uid="{224FB93E-441D-7242-8096-15D31B9543B1}"/>
    <hyperlink ref="H199" r:id="rId22" xr:uid="{09BC8E51-071F-9947-89B1-2E988FAF8539}"/>
    <hyperlink ref="H209" r:id="rId23" xr:uid="{85729E2C-4EE8-8446-91E9-25C0A67E1232}"/>
    <hyperlink ref="H216" r:id="rId24" xr:uid="{9D0A8A05-28C4-0346-88CC-4BE5E607AC7B}"/>
    <hyperlink ref="H224" r:id="rId25" xr:uid="{BD8826A8-6737-C746-960C-A00CAB6BF703}"/>
    <hyperlink ref="H238" r:id="rId26" xr:uid="{38405503-B43D-5344-A2F5-6DDFD64CC67E}"/>
    <hyperlink ref="H240" r:id="rId27" xr:uid="{448BE1A8-F8D0-B141-85FE-FBEF0F9D7EB5}"/>
    <hyperlink ref="H241" r:id="rId28" xr:uid="{3EB04F17-5785-1944-86D1-2A0FE3BBF796}"/>
    <hyperlink ref="H242" r:id="rId29" xr:uid="{D29697E3-C457-4F4F-A8FD-24BE9F165981}"/>
    <hyperlink ref="H243" r:id="rId30" xr:uid="{F1D8054D-5737-824C-B0F5-90CBB21175F6}"/>
    <hyperlink ref="H250" r:id="rId31" xr:uid="{893EF778-0238-044C-81D9-F2BEC04390F4}"/>
    <hyperlink ref="H251" r:id="rId32" xr:uid="{A3502665-6661-AA48-AA28-83B8C4E38EF5}"/>
    <hyperlink ref="H259" r:id="rId33" xr:uid="{27ED9CB0-5CB5-2240-89DE-546A384E14BC}"/>
    <hyperlink ref="H271" r:id="rId34" xr:uid="{15F760E0-764B-724E-87E6-9AD99A21183E}"/>
    <hyperlink ref="H273" r:id="rId35" xr:uid="{28748537-D0A9-8140-A8EA-C5D8D50F4175}"/>
    <hyperlink ref="H274" r:id="rId36" xr:uid="{BA13D745-946C-DA45-BCA8-0F8F749D9C47}"/>
    <hyperlink ref="H281" r:id="rId37" xr:uid="{683E4CE6-FAA8-E449-9F32-D617FF1B284C}"/>
    <hyperlink ref="H282" r:id="rId38" xr:uid="{092B9E4C-27ED-054A-9A69-2AE6DDE62C1E}"/>
    <hyperlink ref="H283" r:id="rId39" xr:uid="{009C52A8-55B5-A847-9366-1B571C062146}"/>
    <hyperlink ref="H284" r:id="rId40" xr:uid="{CDFB3578-11A2-E443-8F8E-C133BDF99BAD}"/>
    <hyperlink ref="H289" r:id="rId41" xr:uid="{75DB1FF0-299F-3648-83A4-3B2678AF3DF6}"/>
    <hyperlink ref="H309" r:id="rId42" xr:uid="{A99A5671-2F02-A94E-B355-8BD705E594CB}"/>
    <hyperlink ref="H310" r:id="rId43" xr:uid="{9E008362-20F2-9742-9185-4B4441D1CFA6}"/>
    <hyperlink ref="H311" r:id="rId44" xr:uid="{915362AA-D8FC-F446-B7A7-07125AEFDF9F}"/>
    <hyperlink ref="H312" r:id="rId45" xr:uid="{55136BCE-2920-D04C-9720-EFBC4AA5165D}"/>
    <hyperlink ref="H317" r:id="rId46" xr:uid="{3F726657-DEBA-8A4F-B6B5-ECD0AC1C2897}"/>
    <hyperlink ref="H335" r:id="rId47" xr:uid="{564FE589-EC64-ED48-809A-D95EC660FCC2}"/>
    <hyperlink ref="H340" r:id="rId48" xr:uid="{12A46F35-0C18-F843-B08A-CE5E27C983F7}"/>
    <hyperlink ref="H345" r:id="rId49" xr:uid="{751868AB-C926-444F-B9F6-12235F4E8F68}"/>
    <hyperlink ref="H348" r:id="rId50" xr:uid="{0241188A-2D1F-3340-8E45-FD355D3DD1C3}"/>
    <hyperlink ref="H365" r:id="rId51" xr:uid="{66C09B96-AE9F-2A42-90B3-1F9A042B7254}"/>
    <hyperlink ref="H366" r:id="rId52" xr:uid="{63F5F0B5-C511-F749-AD5A-AC25E3E6B2A0}"/>
    <hyperlink ref="H374" r:id="rId53" xr:uid="{C3FB3486-1EB9-BD4A-89AB-117FDB67829C}"/>
    <hyperlink ref="H375" r:id="rId54" xr:uid="{3016B662-5D81-AD47-AE59-BBDFE371BF08}"/>
    <hyperlink ref="H384" r:id="rId55" xr:uid="{34B1CC9F-620C-A547-8833-CA8D02522FC9}"/>
    <hyperlink ref="H385" r:id="rId56" xr:uid="{B3B7DE47-03AD-2340-8593-8D5E8EF8318E}"/>
    <hyperlink ref="H392" r:id="rId57" xr:uid="{01758118-CBDA-0C41-86BC-F984048790C6}"/>
    <hyperlink ref="H393" r:id="rId58" xr:uid="{690C7F68-5DBC-EF41-A743-765AB6D90832}"/>
    <hyperlink ref="H402" r:id="rId59" xr:uid="{38527175-3D1A-C94F-B4FB-DB12886ED6E4}"/>
    <hyperlink ref="H403" r:id="rId60" xr:uid="{4951195C-8BE3-F142-87DB-8E6CFCE649D2}"/>
    <hyperlink ref="H407" r:id="rId61" xr:uid="{5E1BDFA9-DBD8-A243-8C90-1DF5C67C19E7}"/>
    <hyperlink ref="H408" r:id="rId62" xr:uid="{6F6161FE-7141-FA4F-86DE-64FD32B867A9}"/>
    <hyperlink ref="H417" r:id="rId63" xr:uid="{73E883A5-F196-6B41-9B38-83629C467352}"/>
    <hyperlink ref="H419" r:id="rId64" xr:uid="{295CAF59-AE4E-1B40-8368-01BB7C7EF854}"/>
    <hyperlink ref="H424" r:id="rId65" xr:uid="{58364137-A023-F543-AF96-D9660893BA71}"/>
    <hyperlink ref="H426" r:id="rId66" xr:uid="{CBD16B8F-42E3-DA4F-9CBD-6EBE90021C95}"/>
    <hyperlink ref="H427" r:id="rId67" xr:uid="{96CA0A09-2738-4B43-8DE3-2DAEF03D25FA}"/>
    <hyperlink ref="H428" r:id="rId68" xr:uid="{D93C55BA-E0C4-1A46-BC1A-53128D6C4193}"/>
    <hyperlink ref="H435" r:id="rId69" xr:uid="{25F5DEA3-B1B0-E44F-86B8-396F2E6D20A7}"/>
    <hyperlink ref="H444" r:id="rId70" xr:uid="{FF54DC2A-F835-4042-84BE-0E309905451A}"/>
    <hyperlink ref="H454" r:id="rId71" xr:uid="{12536D34-9CE3-B54F-AA17-2FCC055212F8}"/>
    <hyperlink ref="H455" r:id="rId72" xr:uid="{304CB79C-1B54-9548-B221-2A8F2115126A}"/>
    <hyperlink ref="H456" r:id="rId73" xr:uid="{598BCDAF-4882-8747-9E97-A966E8CF2B16}"/>
    <hyperlink ref="H457" r:id="rId74" xr:uid="{53FE3D02-E077-1A4A-B734-540BD6A4DD47}"/>
    <hyperlink ref="H465" r:id="rId75" xr:uid="{9D7870DD-170B-6A42-8C99-74916FBDEB00}"/>
    <hyperlink ref="H466" r:id="rId76" xr:uid="{BAA4AF66-9BEA-8C45-882C-9498F1DBB7B7}"/>
    <hyperlink ref="H474" r:id="rId77" xr:uid="{CB95B90F-18B0-AA45-9E82-3004E94B104F}"/>
    <hyperlink ref="H500" r:id="rId78" xr:uid="{FB987322-DCFC-BC47-8B2B-F966F53FB3B7}"/>
    <hyperlink ref="H507" r:id="rId79" xr:uid="{EC32834E-8A1F-8047-9B31-8FC02DEC9E3A}"/>
    <hyperlink ref="H508" r:id="rId80" xr:uid="{E3722147-43FB-2142-AB2A-747B03EA8CD8}"/>
    <hyperlink ref="H519" r:id="rId81" xr:uid="{59A8F2AA-64B4-7E44-88A0-104DAF1A5CA4}"/>
    <hyperlink ref="H524" r:id="rId82" xr:uid="{828DAE23-C315-A64B-9979-0786780190C8}"/>
    <hyperlink ref="H534" r:id="rId83" xr:uid="{1A655DA4-DD23-C842-8455-A612EDEF6CA1}"/>
    <hyperlink ref="H535" r:id="rId84" xr:uid="{438C53D3-2EBF-FB40-9D85-3402B91F58FD}"/>
    <hyperlink ref="H541" r:id="rId85" xr:uid="{58CECC99-03D6-CC4F-BE8D-AF2F607EC9BB}"/>
    <hyperlink ref="H544" r:id="rId86" xr:uid="{F8BE547A-227B-3A47-98BE-D267E1FB6F90}"/>
    <hyperlink ref="H551" r:id="rId87" xr:uid="{9CB17578-C9A4-5841-8025-2D495EACF10D}"/>
    <hyperlink ref="H554" r:id="rId88" xr:uid="{4356C7E9-1B29-BF42-926D-F9594E4E3B1B}"/>
    <hyperlink ref="H564" r:id="rId89" xr:uid="{AC629125-F0CB-F74F-9D75-A1D03CEB9E22}"/>
    <hyperlink ref="H577" r:id="rId90" xr:uid="{7D8CC33A-2CA3-A643-895A-E10D2F3D4CA4}"/>
    <hyperlink ref="H579" r:id="rId91" xr:uid="{814332BC-0762-9E4F-B467-1FFB3DD916A6}"/>
    <hyperlink ref="H587" r:id="rId92" xr:uid="{E6377BB1-FE18-9147-B1A7-8A6C2822B152}"/>
    <hyperlink ref="H589" r:id="rId93" xr:uid="{D1180AD8-126D-7B46-B9B7-4ED89AED57BE}"/>
    <hyperlink ref="H598" r:id="rId94" xr:uid="{ECBDAC47-0A90-AC4F-9A81-0CED6D8FAEA6}"/>
    <hyperlink ref="H599" r:id="rId95" xr:uid="{BC3E2280-39F8-2B48-A090-1DB2A424067F}"/>
    <hyperlink ref="H605" r:id="rId96" xr:uid="{5D9E2BE7-68DB-9542-98EC-F5514018E91C}"/>
    <hyperlink ref="H626" r:id="rId97" xr:uid="{D54F7951-0631-FE48-B127-27753465423B}"/>
    <hyperlink ref="H634" r:id="rId98" xr:uid="{1C690BF9-6594-1941-A462-C80EC5573FA7}"/>
    <hyperlink ref="H636" r:id="rId99" xr:uid="{94EDD7BA-7C84-F140-ABED-5AA8889A7695}"/>
    <hyperlink ref="H642" r:id="rId100" xr:uid="{4129E06E-314F-6942-B181-82986051C709}"/>
    <hyperlink ref="H661" r:id="rId101" xr:uid="{2EB22B4A-A0BB-D04E-8340-B41D9ACEF0E0}"/>
    <hyperlink ref="H667" r:id="rId102" xr:uid="{1B1019D3-49DB-3B4A-8942-A52D90604602}"/>
    <hyperlink ref="H668" r:id="rId103" xr:uid="{B7B1CEB9-DFA5-114F-A2D4-8513E4A58CF1}"/>
    <hyperlink ref="H681" r:id="rId104" xr:uid="{2A9D8634-EE20-2541-9A04-3C1E6465EDF3}"/>
    <hyperlink ref="H686" r:id="rId105" xr:uid="{E1776E9A-D57A-0545-9282-0F1051F6260D}"/>
    <hyperlink ref="H687" r:id="rId106" xr:uid="{166EAB02-9F3D-4547-BD02-65A50A70ECC9}"/>
    <hyperlink ref="H696" r:id="rId107" xr:uid="{B2A6AA71-70C7-D24D-8F9B-F97EE28F6499}"/>
    <hyperlink ref="H701" r:id="rId108" xr:uid="{76D7925C-209D-9E46-B027-9AF4101FB49E}"/>
    <hyperlink ref="H709" r:id="rId109" xr:uid="{D4410475-85A1-9B4D-B040-1E728BD453CD}"/>
    <hyperlink ref="H716" r:id="rId110" xr:uid="{92F0B649-5A8F-C247-8EAA-000F599EB16E}"/>
    <hyperlink ref="H724" r:id="rId111" xr:uid="{5C464549-FC0E-A340-B277-96B3C3677F13}"/>
    <hyperlink ref="H727" r:id="rId112" xr:uid="{C1BB7A3B-CD57-8142-9A16-06CBDF2E59F7}"/>
    <hyperlink ref="H728" r:id="rId113" xr:uid="{675B6A47-F705-DD43-B5FE-8FDF21707D36}"/>
    <hyperlink ref="H731" r:id="rId114" xr:uid="{BC596A21-A53B-CB44-870D-55361FB1D045}"/>
    <hyperlink ref="H739" r:id="rId115" xr:uid="{14EAF2D8-DE0C-394F-A10C-5C40019F8702}"/>
    <hyperlink ref="H744" r:id="rId116" xr:uid="{35D835E3-85CC-B148-A9E6-FBBE05A346CB}"/>
    <hyperlink ref="H747" r:id="rId117" xr:uid="{55F22E8D-3276-3D4B-80DA-2DCF859CA1FC}"/>
    <hyperlink ref="H748" r:id="rId118" xr:uid="{1BAF765A-0222-DF45-BB19-F833D0A1C91D}"/>
    <hyperlink ref="H751" r:id="rId119" xr:uid="{6FC4C460-B3B2-5B4B-B2B4-AE7B9185DB06}"/>
    <hyperlink ref="H757" r:id="rId120" xr:uid="{99A42652-AA52-B240-A15D-3310C8CA592C}"/>
    <hyperlink ref="H758" r:id="rId121" xr:uid="{05FF4CD0-01A1-3240-BAC8-01F6AA208C97}"/>
    <hyperlink ref="H759" r:id="rId122" xr:uid="{19561B6F-E3FC-654E-94B0-BFDBA7F5EC81}"/>
    <hyperlink ref="H760" r:id="rId123" xr:uid="{3827A44F-F04F-9F4C-88A7-0560DCEAD708}"/>
    <hyperlink ref="H765" r:id="rId124" xr:uid="{B95CBDE0-B485-6949-9281-4C414E7B4E00}"/>
    <hyperlink ref="H793" r:id="rId125" xr:uid="{CC595DE4-0E84-F64C-BA84-4559ABB1467B}"/>
    <hyperlink ref="H803" r:id="rId126" xr:uid="{3DFE5E16-4D23-1042-A9FE-F35C43A402D0}"/>
    <hyperlink ref="H804" r:id="rId127" xr:uid="{37987E33-3A8E-C947-8335-CC02BC665430}"/>
    <hyperlink ref="H808" r:id="rId128" xr:uid="{34C6B640-0FEE-D946-A83F-7D849310E4A7}"/>
    <hyperlink ref="H815" r:id="rId129" xr:uid="{2209F677-41BF-8642-B7B4-0504C6896D27}"/>
    <hyperlink ref="H830" r:id="rId130" xr:uid="{28C6E080-9DA1-4D4B-A15E-3195C2641BF9}"/>
    <hyperlink ref="H836" r:id="rId131" xr:uid="{40466707-A9B0-5640-943B-89E946821E6B}"/>
    <hyperlink ref="H838" r:id="rId132" xr:uid="{745EE373-6C57-C347-90AC-B6CF0D810DBE}"/>
    <hyperlink ref="H20" r:id="rId133" xr:uid="{778568FB-E7CA-5649-B3F1-84522E3A6CDF}"/>
    <hyperlink ref="H25" r:id="rId134" xr:uid="{9249A0D7-78FF-6B46-8218-41F26EE4A769}"/>
    <hyperlink ref="H27" r:id="rId135" xr:uid="{ACC409E1-46F5-B746-861A-542B764DBA65}"/>
    <hyperlink ref="H29" r:id="rId136" xr:uid="{CBCEBF04-7A31-0F47-8352-0244E37FA4E7}"/>
    <hyperlink ref="H31" r:id="rId137" xr:uid="{34C90393-E590-EC49-9F8C-DBFDE7D98298}"/>
    <hyperlink ref="H39" r:id="rId138" xr:uid="{69C5F8C8-14A9-284D-B11F-8DC1A0E439F2}"/>
    <hyperlink ref="H49" r:id="rId139" xr:uid="{0C99ACC1-AE34-C543-9147-941B3B315A7F}"/>
    <hyperlink ref="H62" r:id="rId140" xr:uid="{18FF8537-E106-0E43-A11B-42514FB32AB4}"/>
    <hyperlink ref="H72" r:id="rId141" xr:uid="{D6024A03-3A10-9D41-BB45-2D7245D9A7DD}"/>
    <hyperlink ref="H76" r:id="rId142" xr:uid="{E28EAB72-465F-9E47-8496-893334D205E7}"/>
    <hyperlink ref="H86" r:id="rId143" xr:uid="{7526785F-E3C3-E849-81A0-5B3A4B6099ED}"/>
    <hyperlink ref="H94" r:id="rId144" xr:uid="{F1F5D1A9-4F95-1848-BBD7-D98DF3095114}"/>
    <hyperlink ref="H114" r:id="rId145" xr:uid="{49130304-0144-8F48-B208-3C802D0609BB}"/>
    <hyperlink ref="H122" r:id="rId146" xr:uid="{0FC0FB60-C49D-0A41-AAFA-F228D7C2B577}"/>
    <hyperlink ref="H135" r:id="rId147" xr:uid="{A599C362-DA68-5A43-BB86-F950AF05EC16}"/>
    <hyperlink ref="H140" r:id="rId148" xr:uid="{DDA3B299-4D34-2040-B4CD-4750C4D09C9B}"/>
    <hyperlink ref="H148" r:id="rId149" xr:uid="{2CDDFD59-560B-6048-ABE2-A9843B013066}"/>
    <hyperlink ref="H158" r:id="rId150" xr:uid="{69053E71-FB61-DE48-ABD1-28EC636BDC56}"/>
    <hyperlink ref="H167" r:id="rId151" xr:uid="{94CEAE29-2F06-224F-908E-43490F660A81}"/>
    <hyperlink ref="H173" r:id="rId152" xr:uid="{C170E391-7B6E-DF48-8DBB-47031CE0FD72}"/>
    <hyperlink ref="H186" r:id="rId153" xr:uid="{86DAA440-1A94-3C41-8200-E6FE12D4C562}"/>
    <hyperlink ref="H202" r:id="rId154" xr:uid="{040197B8-FC14-FC45-BC67-79F5973F3B7B}"/>
    <hyperlink ref="H211" r:id="rId155" xr:uid="{FB13A541-FD7D-C840-88E7-08147D776D56}"/>
    <hyperlink ref="H219" r:id="rId156" xr:uid="{1212DB3B-A0BE-FE4E-A6AB-91FAB92DCE21}"/>
    <hyperlink ref="H228" r:id="rId157" xr:uid="{FD07F84D-BE9F-544B-BCAB-C93F1E2DBD6D}"/>
    <hyperlink ref="H230" r:id="rId158" xr:uid="{10B2681B-5D72-B341-A3F8-F14B4A24D71B}"/>
    <hyperlink ref="H233" r:id="rId159" xr:uid="{EF403437-D9F5-7A48-8BF1-ED4A3B21428D}"/>
    <hyperlink ref="H245" r:id="rId160" xr:uid="{FE29DE2E-E907-8341-84E0-14DDEC6F4862}"/>
    <hyperlink ref="H252" r:id="rId161" xr:uid="{01FC6D27-EFFD-D945-A3AD-7604431D463E}"/>
    <hyperlink ref="H262" r:id="rId162" xr:uid="{88B5A1FD-6F8F-9846-B4A6-FE4E7836DCDD}"/>
    <hyperlink ref="H275" r:id="rId163" xr:uid="{55B4C715-EDF7-F545-BE59-8F7D4D7D254F}"/>
    <hyperlink ref="H290" r:id="rId164" xr:uid="{A2BE2B5C-6E08-CC43-8534-BDBFFF272E31}"/>
    <hyperlink ref="H297" r:id="rId165" xr:uid="{FFFCF916-906A-9049-9627-D00376943FF4}"/>
    <hyperlink ref="H304" r:id="rId166" xr:uid="{5F8669F9-D80C-D64F-8ECA-C0606AFE05E2}"/>
    <hyperlink ref="H321" r:id="rId167" xr:uid="{CFA0866C-2CA2-7445-824D-82C21226E116}"/>
    <hyperlink ref="H332" r:id="rId168" xr:uid="{5DF24EEB-33E7-A946-9CE6-11FAFEE5E685}"/>
    <hyperlink ref="H337" r:id="rId169" xr:uid="{3829469F-BB61-634A-A5E7-2C8018CFE0F3}"/>
    <hyperlink ref="H342" r:id="rId170" xr:uid="{E78B48E9-3D5E-524A-A489-879C44D478DC}"/>
    <hyperlink ref="H351" r:id="rId171" xr:uid="{594E7029-ACB4-6F48-9387-7FB4B7F96DAB}"/>
    <hyperlink ref="H357" r:id="rId172" xr:uid="{679EF490-F135-974F-AE73-9CC2F1C1ED16}"/>
    <hyperlink ref="H367" r:id="rId173" xr:uid="{FB93C2A9-A12C-1F41-92BD-6B215614D6D8}"/>
    <hyperlink ref="H376" r:id="rId174" xr:uid="{5D6C967C-BA21-7E43-BD4B-56AB675BC5F3}"/>
    <hyperlink ref="H394" r:id="rId175" xr:uid="{4D887581-EAE6-174F-AA93-7D3238BDFA92}"/>
    <hyperlink ref="H411" r:id="rId176" xr:uid="{9359653B-C709-F048-BE29-9A980E57CF7E}"/>
    <hyperlink ref="H430" r:id="rId177" xr:uid="{A216069C-461B-6A46-A2D9-4385ED99A125}"/>
    <hyperlink ref="H437" r:id="rId178" display="IAR " xr:uid="{BB6CCFA5-AD8E-F140-AACD-516966D1348D}"/>
    <hyperlink ref="H447" r:id="rId179" xr:uid="{ADDF7951-F19F-6344-9E47-750044AD9AC6}"/>
    <hyperlink ref="H458" r:id="rId180" xr:uid="{EC628D98-8E29-7A46-B7EA-D98AECBCA66A}"/>
    <hyperlink ref="H467" r:id="rId181" xr:uid="{3780DC6F-F55A-1E49-867F-8CEC91F493D7}"/>
    <hyperlink ref="H475" r:id="rId182" xr:uid="{9F2C1FA3-806C-084D-ADE7-EA1BAF26F5B5}"/>
    <hyperlink ref="H482" r:id="rId183" xr:uid="{4090EB24-A969-ED47-B8DF-E9DACF3CF7F4}"/>
    <hyperlink ref="H495" r:id="rId184" xr:uid="{84146F33-008A-8943-AA59-61374AE6D5F6}"/>
    <hyperlink ref="H502" r:id="rId185" xr:uid="{8A7CE55F-5C00-714E-A3E7-9BE26AAB3D22}"/>
    <hyperlink ref="H515" r:id="rId186" xr:uid="{4BEFD6B1-AFB1-1C4B-92FC-EE866C3F6F2A}"/>
    <hyperlink ref="H521" r:id="rId187" xr:uid="{024CFBFA-8916-2E4B-826C-FE3390689F6B}"/>
    <hyperlink ref="H531" r:id="rId188" xr:uid="{E9B9E399-334F-8446-90FB-876B7E8F9FE4}"/>
    <hyperlink ref="H538" r:id="rId189" xr:uid="{7D83D6A2-E62B-3C42-9BB8-A7EFC8ABFA2F}"/>
    <hyperlink ref="H547" r:id="rId190" xr:uid="{58CA25B0-21F1-4940-A3C1-789CF76E0F58}"/>
    <hyperlink ref="H555" r:id="rId191" xr:uid="{F44F17A3-7AB8-D746-88CE-10789951C908}"/>
    <hyperlink ref="H559" r:id="rId192" xr:uid="{8B318AF1-04E3-9E40-A970-54B4E25835AD}"/>
    <hyperlink ref="H572" r:id="rId193" xr:uid="{6BDADC03-2C3E-8948-B839-6C98D15AD7BE}"/>
    <hyperlink ref="H582" r:id="rId194" xr:uid="{5255887E-4C99-C645-8D27-275966920FF5}"/>
    <hyperlink ref="H593" r:id="rId195" xr:uid="{FDAF6928-B075-5049-AA60-A1CFAB72887C}"/>
    <hyperlink ref="H600" r:id="rId196" xr:uid="{8389422C-60F8-D247-92B9-3D88F169D345}"/>
    <hyperlink ref="H608" r:id="rId197" xr:uid="{711E676E-0B53-304D-A72A-8A94F29E6751}"/>
    <hyperlink ref="H613" r:id="rId198" xr:uid="{AA9242D3-E482-2A48-A70A-879AA3F28700}"/>
    <hyperlink ref="H618" r:id="rId199" xr:uid="{4B17CFEA-EB37-6345-BC2B-A712479630EF}"/>
    <hyperlink ref="H623" r:id="rId200" xr:uid="{2936651D-C6AB-BE4E-BEF3-1B33E324E076}"/>
    <hyperlink ref="H629" r:id="rId201" xr:uid="{5D50E22A-B4C4-D849-B0D9-2BD77466FA27}"/>
    <hyperlink ref="H631" r:id="rId202" xr:uid="{7AC868FE-3E7C-EF4A-860A-7C5DC803E963}"/>
    <hyperlink ref="H638" r:id="rId203" xr:uid="{700FB822-3573-874B-A71C-26B838D68DDE}"/>
    <hyperlink ref="H644" r:id="rId204" xr:uid="{0362F99E-742F-8A4B-9FB7-47D264B760B6}"/>
    <hyperlink ref="H656" r:id="rId205" xr:uid="{6112D296-E659-1645-844C-BF6D6E275846}"/>
    <hyperlink ref="H650" r:id="rId206" xr:uid="{1A5ABC49-CE7D-E94E-B193-7ED45FFE8FB0}"/>
    <hyperlink ref="H664" r:id="rId207" xr:uid="{B1B51183-0B52-0E44-A88D-02DAC50D18D7}"/>
    <hyperlink ref="H670" r:id="rId208" xr:uid="{F6595D73-E412-F74A-9D57-00414F36EBDE}"/>
    <hyperlink ref="H674" r:id="rId209" xr:uid="{8FC4AF5A-9F76-3C4F-8CA6-322E5490F9E3}"/>
    <hyperlink ref="H690" r:id="rId210" xr:uid="{B5698341-9CB2-0F4F-8240-17D650038A24}"/>
    <hyperlink ref="H704" r:id="rId211" xr:uid="{B9CA34A6-BF20-444F-900C-4330857CF716}"/>
    <hyperlink ref="H711" r:id="rId212" xr:uid="{879902B7-8D67-0B48-A3DF-FC3775F6F99B}"/>
    <hyperlink ref="H719" r:id="rId213" xr:uid="{E1D7F397-77FF-E041-B4C1-6AFEEA436165}"/>
    <hyperlink ref="H734" r:id="rId214" xr:uid="{CB25DA12-F8B0-6449-AE36-CB0AA383BA41}"/>
    <hyperlink ref="H752" r:id="rId215" xr:uid="{C1CD1BBD-3CF9-814E-981A-83FF08B254D3}"/>
    <hyperlink ref="H776" r:id="rId216" xr:uid="{0FA82571-2E29-1E4C-9650-FE5E6DF0D31F}"/>
    <hyperlink ref="H782" r:id="rId217" xr:uid="{197DE3A8-32D7-A645-B279-0EF0439CFF44}"/>
    <hyperlink ref="H788" r:id="rId218" xr:uid="{48DDE443-CCBB-ED44-9DFF-30E13C700C72}"/>
    <hyperlink ref="H797" r:id="rId219" xr:uid="{A65374F7-42E3-144C-B1A6-E6CBE80AA767}"/>
    <hyperlink ref="H810" r:id="rId220" xr:uid="{C4105E3A-6A97-A74E-8705-7FCBF0C555B0}"/>
    <hyperlink ref="H818" r:id="rId221" xr:uid="{233C1391-23F9-DB40-BF80-BED7F9E9F29A}"/>
    <hyperlink ref="H825" r:id="rId222" xr:uid="{446B3C19-3229-B046-99BB-5C87F5B7AE88}"/>
    <hyperlink ref="H833" r:id="rId223" xr:uid="{F4BCEB57-FFD4-E849-BF02-2E66604D3224}"/>
    <hyperlink ref="H839" r:id="rId224" xr:uid="{5DFE2E78-06F8-5F4C-A64A-92F9B2EB0EC3}"/>
    <hyperlink ref="H64" r:id="rId225" xr:uid="{33515D20-CA6F-764F-9285-D22B37F621E2}"/>
    <hyperlink ref="H68" r:id="rId226" xr:uid="{1C97E038-ABAE-054E-AD97-FCE68ADA31B1}"/>
    <hyperlink ref="H74" r:id="rId227" xr:uid="{1A7ACE59-A0F9-1746-B669-118896C35E76}"/>
    <hyperlink ref="H80" r:id="rId228" xr:uid="{967D94AA-9B96-794E-A1E5-8D46849C8B67}"/>
    <hyperlink ref="H96" r:id="rId229" xr:uid="{42890A70-52FE-C34C-AEA5-AF34DC555DB8}"/>
    <hyperlink ref="H106" r:id="rId230" xr:uid="{1881949D-09D1-EB4E-B92E-70DE6DBCD789}"/>
    <hyperlink ref="H84" r:id="rId231" xr:uid="{BC690D2F-9D39-1845-8611-EDAB8DEE4A47}"/>
    <hyperlink ref="H118" r:id="rId232" xr:uid="{D12756BF-014B-0E44-B843-5B707266FD0E}"/>
    <hyperlink ref="H124" r:id="rId233" xr:uid="{082F616A-7CA3-E041-8A04-01C0EFCC013A}"/>
    <hyperlink ref="H126" r:id="rId234" xr:uid="{8751CA60-5189-3D4D-BCD6-9CCF0BFC8ACF}"/>
    <hyperlink ref="H133" r:id="rId235" xr:uid="{40A41EC6-90F0-1B4F-A175-ACB892D7021C}"/>
    <hyperlink ref="H138" r:id="rId236" xr:uid="{78836723-FAE8-ED4B-91BC-DC21F95EBABB}"/>
    <hyperlink ref="H150" r:id="rId237" xr:uid="{4D2ECC6D-AFC6-3142-8600-3EFF3B99A771}"/>
    <hyperlink ref="H160" r:id="rId238" xr:uid="{752B4C63-8BB6-6B4E-A48D-4A426B8BE0A2}"/>
    <hyperlink ref="H204" r:id="rId239" xr:uid="{AAD4083F-C1EA-B948-B022-54EB7B09EA9C}"/>
    <hyperlink ref="H260" r:id="rId240" xr:uid="{B1BBA921-BC3F-E64A-BE35-9B55F50248D1}"/>
    <hyperlink ref="H353" r:id="rId241" xr:uid="{409BD4A8-3A6A-6846-A059-6D8B2AD905CE}"/>
    <hyperlink ref="H369" r:id="rId242" xr:uid="{3BA683C1-815A-A747-BCFB-CA3387CAD1F9}"/>
    <hyperlink ref="H378" r:id="rId243" xr:uid="{7661B7E4-94C8-7A4F-B35B-ED6038F62DB7}"/>
    <hyperlink ref="H386" r:id="rId244" xr:uid="{660A64F9-7CC6-8D4E-B3BB-90F47126EC64}"/>
    <hyperlink ref="H396" r:id="rId245" xr:uid="{4EB3A39B-BDCA-F743-A1B7-1078B3BDD18D}"/>
    <hyperlink ref="H35" r:id="rId246" xr:uid="{53213BE1-15ED-BC49-9450-4263BAD19248}"/>
    <hyperlink ref="H41" r:id="rId247" xr:uid="{C981FA51-718B-EB42-8332-8673195D8065}"/>
    <hyperlink ref="H51" r:id="rId248" xr:uid="{26CAEE0B-09C3-3E41-BF3E-29C401FFD7E2}"/>
    <hyperlink ref="H78" r:id="rId249" xr:uid="{9A86400F-4A55-7141-AEA4-5DECDD3160F3}"/>
    <hyperlink ref="H100" r:id="rId250" xr:uid="{267027B6-E265-CE4F-8948-D133BE6684DE}"/>
    <hyperlink ref="H120" r:id="rId251" xr:uid="{B55EEF8A-3FF5-9440-AE97-1B0376FC5770}"/>
    <hyperlink ref="H142" r:id="rId252" xr:uid="{6FC7412E-525D-D940-8675-5859C16E5FBF}"/>
    <hyperlink ref="H152" r:id="rId253" xr:uid="{6B52E085-6250-E44C-B1BE-7A3BD6D8F249}"/>
    <hyperlink ref="H162" r:id="rId254" xr:uid="{5FE32E42-9243-364E-854F-D4EB1FFB744B}"/>
    <hyperlink ref="H169" r:id="rId255" xr:uid="{00A9C126-BB8F-C04C-BAB1-75846CFA9AAC}"/>
    <hyperlink ref="H175" r:id="rId256" xr:uid="{92C5B7EF-9564-024C-A146-14B40FE041F2}"/>
    <hyperlink ref="H188" r:id="rId257" xr:uid="{747ACEB1-05DE-8F48-A2CC-A2083DEBDB0A}"/>
    <hyperlink ref="H213" r:id="rId258" xr:uid="{4A060944-D7E2-8F4A-8182-809EBDC0765D}"/>
    <hyperlink ref="H221" r:id="rId259" xr:uid="{952A6841-4780-CD42-964F-312496E1891E}"/>
    <hyperlink ref="H235" r:id="rId260" xr:uid="{8BABF72A-D004-0141-9604-24E07071728D}"/>
    <hyperlink ref="H247" r:id="rId261" xr:uid="{F1B721D4-DEFB-8E47-A931-B51CBF69BFC9}"/>
    <hyperlink ref="H254" r:id="rId262" xr:uid="{EC71D337-864D-C844-A852-F394D6118EEA}"/>
    <hyperlink ref="H267" r:id="rId263" xr:uid="{9F1B72D0-B648-5B43-AD77-324F1EFC1581}"/>
    <hyperlink ref="H294" r:id="rId264" xr:uid="{FB01BB69-C270-4346-AEF1-AD36E5CE2EB0}"/>
    <hyperlink ref="H299" r:id="rId265" xr:uid="{A9FF7AC6-6272-ED4B-84D4-2A244D123E4E}"/>
    <hyperlink ref="H306" r:id="rId266" xr:uid="{D446626A-103D-1440-8A0F-19A08ABCEAF2}"/>
    <hyperlink ref="H323" r:id="rId267" xr:uid="{CC5EBDA5-587D-EF43-BA62-22C18362C60C}"/>
    <hyperlink ref="H449" r:id="rId268" xr:uid="{FB00B199-EE7A-7546-8678-9CF62B998E46}"/>
    <hyperlink ref="H460" r:id="rId269" xr:uid="{757B0641-A770-9746-ACC2-3423AEF6ADF4}"/>
    <hyperlink ref="H469" r:id="rId270" xr:uid="{F9560297-688B-1B4D-A5FB-94EA206A5EE4}"/>
    <hyperlink ref="H478" r:id="rId271" xr:uid="{BE457889-382E-8B4B-AE4E-81C3F77AC4C4}"/>
    <hyperlink ref="H485" r:id="rId272" xr:uid="{4284313C-7F42-8E45-8C93-0806AF7C6711}"/>
    <hyperlink ref="H490" r:id="rId273" xr:uid="{3D1811FD-53E4-854D-B19C-3ECA39F3BF4B}"/>
    <hyperlink ref="H561" r:id="rId274" xr:uid="{298B4312-776F-474B-B038-F6FCDF81396F}"/>
    <hyperlink ref="H574" r:id="rId275" xr:uid="{082E0D08-886E-F545-9C4C-FDA8229B79B3}"/>
    <hyperlink ref="H584" r:id="rId276" xr:uid="{4A92F9E6-B23A-F54C-BD93-AC9C0B1981FD}"/>
    <hyperlink ref="H595" r:id="rId277" xr:uid="{F59AE92D-4016-8D4E-B9FE-0F282F15BCC7}"/>
    <hyperlink ref="H602" r:id="rId278" xr:uid="{DC570403-B67E-3F49-A49D-84EF6FF89C71}"/>
    <hyperlink ref="H610" r:id="rId279" xr:uid="{EF423610-12ED-2241-8F62-BFA9024D3D95}"/>
    <hyperlink ref="H615" r:id="rId280" xr:uid="{0F9AD4D8-FA0B-9948-8106-8485E5977F1A}"/>
    <hyperlink ref="H620" r:id="rId281" xr:uid="{588612C6-B091-E048-86C5-873909ACF8DC}"/>
    <hyperlink ref="H646" r:id="rId282" xr:uid="{F7A5C637-4943-CD40-9F5C-C526D04E002F}"/>
    <hyperlink ref="H658" r:id="rId283" xr:uid="{449CD6C7-6EF1-CD4E-88E1-11EAA320F5C9}"/>
    <hyperlink ref="H692" r:id="rId284" xr:uid="{D954D75E-F2AD-B54B-9A8B-64B809F2E345}"/>
    <hyperlink ref="H706" r:id="rId285" xr:uid="{AE4FBE13-D4A3-3A4E-A38D-F23F1E73FBBB}"/>
    <hyperlink ref="H713" r:id="rId286" xr:uid="{18CDEB5A-BB07-E349-B507-011BE601D577}"/>
    <hyperlink ref="H721" r:id="rId287" xr:uid="{623E111D-F159-C845-8519-AA2D09EC1889}"/>
    <hyperlink ref="H736" r:id="rId288" xr:uid="{184B98CE-BFF8-CD4D-A7EA-2C9CBB5635C8}"/>
    <hyperlink ref="H754" r:id="rId289" xr:uid="{E57D2488-6832-2A45-BE48-3A1E7C71D38C}"/>
    <hyperlink ref="H778" r:id="rId290" xr:uid="{A34807C8-83CB-B64D-A2AF-0C9BFEAB5361}"/>
    <hyperlink ref="H784" r:id="rId291" xr:uid="{62BB70DD-0427-6F40-8C08-FC094F21CDEA}"/>
    <hyperlink ref="H790" r:id="rId292" xr:uid="{BDEF81EB-10DA-4548-9DBB-09FC35FCB196}"/>
    <hyperlink ref="H799" r:id="rId293" xr:uid="{796BCD49-B476-A04E-AF41-14DBE3896450}"/>
    <hyperlink ref="H805" r:id="rId294" xr:uid="{49104EB2-DD72-064F-9E6B-441ACAF8480E}"/>
    <hyperlink ref="H812" r:id="rId295" xr:uid="{9F8AEF5D-B3A2-8441-B5DD-37BBAE14EFD0}"/>
    <hyperlink ref="H820" r:id="rId296" xr:uid="{87A7FD92-0608-9C46-AAA3-E565534962DC}"/>
    <hyperlink ref="H827" r:id="rId297" xr:uid="{AF998F8B-7F72-3347-827D-5DE8B95481CD}"/>
    <hyperlink ref="H37" r:id="rId298" xr:uid="{2FACF95C-3998-574C-B871-8F6387C35174}"/>
    <hyperlink ref="H43" r:id="rId299" xr:uid="{C8347C0B-9B01-CA4D-881A-B4F60D1C72CC}"/>
    <hyperlink ref="H47" r:id="rId300" xr:uid="{5693846B-2D8F-BB49-BE9C-DA07F9ADB0E7}"/>
    <hyperlink ref="H144" r:id="rId301" xr:uid="{B1917AEE-2702-C84F-9A22-8FA830AFA2D0}"/>
    <hyperlink ref="H171" r:id="rId302" xr:uid="{7C8DCBFD-6C7A-8845-91DF-5F43CD92D10C}"/>
    <hyperlink ref="H190" r:id="rId303" xr:uid="{C17E66E3-D5CD-3D42-A4D7-C0FFEA092268}"/>
    <hyperlink ref="H206" r:id="rId304" xr:uid="{2D003608-F607-0342-AAD4-F050743891AF}"/>
    <hyperlink ref="H256" r:id="rId305" xr:uid="{13E36485-E6CA-D040-A554-87D76B16BD61}"/>
    <hyperlink ref="H292" r:id="rId306" xr:uid="{E218B9B6-02EA-154B-B6A8-38A32AE15027}"/>
    <hyperlink ref="H414" r:id="rId307" xr:uid="{9C44C9F8-719D-1945-915E-82611C495023}"/>
    <hyperlink ref="H432" r:id="rId308" xr:uid="{34874478-3D46-7240-82FE-A3099FA4D757}"/>
    <hyperlink ref="H441" r:id="rId309" xr:uid="{F435D02E-83C3-444F-8A34-CF66453300DB}"/>
    <hyperlink ref="H451" r:id="rId310" xr:uid="{987FC748-118B-5C40-8752-2D1004A794F3}"/>
    <hyperlink ref="H471" r:id="rId311" xr:uid="{E2C550BE-C4DF-8B4C-980C-2D4BDFA57215}"/>
    <hyperlink ref="H480" r:id="rId312" xr:uid="{4D84274E-14D7-0948-9509-B594CE342777}"/>
    <hyperlink ref="H487" r:id="rId313" xr:uid="{0536F7D7-06E9-094A-95EF-A5C21F052F2A}"/>
    <hyperlink ref="H492" r:id="rId314" xr:uid="{3850D444-A32E-4A4A-8F2B-842F5E9DA595}"/>
    <hyperlink ref="H497" r:id="rId315" xr:uid="{7C701A23-FF9F-534E-A3AD-A093C12471CA}"/>
    <hyperlink ref="H504" r:id="rId316" xr:uid="{13A00A31-FA9C-8C4D-931E-F2CF44E8DA43}"/>
    <hyperlink ref="H517" r:id="rId317" xr:uid="{85099C84-3F75-B245-B066-AC95F5944893}"/>
    <hyperlink ref="H526" r:id="rId318" xr:uid="{9BDACFDC-03EC-E547-A222-B4B4621B3DC5}"/>
    <hyperlink ref="H652" r:id="rId319" xr:uid="{FB1EE338-7F7B-9444-8B72-A5E94B946C86}"/>
    <hyperlink ref="H33" r:id="rId320" xr:uid="{6D945395-FA98-CD47-9A65-64AF0BEF7815}"/>
    <hyperlink ref="H98" r:id="rId321" xr:uid="{9499F37B-03A9-594A-8AE7-CB092599290E}"/>
    <hyperlink ref="H108" r:id="rId322" xr:uid="{95B5AEF0-425D-2943-BFA3-42233D43D2E5}"/>
    <hyperlink ref="H116" r:id="rId323" xr:uid="{ED7DABDD-2896-904F-BA74-4643F65AABCC}"/>
    <hyperlink ref="H361" r:id="rId324" xr:uid="{A3380345-FC95-3542-B2C0-9F8029654681}"/>
    <hyperlink ref="H371" r:id="rId325" xr:uid="{6CBFA01C-69AD-764A-8B89-AE1A1FE54831}"/>
    <hyperlink ref="H380" r:id="rId326" xr:uid="{EB7F6174-76B5-AE41-99D7-C23988E6FC64}"/>
    <hyperlink ref="H388" r:id="rId327" xr:uid="{A64985D4-1282-0B48-991E-127D14CC7CFE}"/>
    <hyperlink ref="H398" r:id="rId328" xr:uid="{75498D16-C9DC-0E4E-9D22-FE1B7BC0B9A5}"/>
    <hyperlink ref="H265" r:id="rId329" xr:uid="{67DF6454-0079-A849-881C-FC54B3F2CCDE}"/>
    <hyperlink ref="H301" r:id="rId330" xr:uid="{5B6A9273-CA24-A940-8A84-EC3039926A68}"/>
    <hyperlink ref="H359" r:id="rId331" xr:uid="{00029C41-21B9-A740-96DE-3BAA9BD479C4}"/>
    <hyperlink ref="H48" location="'Supply Chain'!A1" display="ESG Data – Supply Chain" xr:uid="{B8A95E42-CB83-9047-A571-ECA0173F3E95}"/>
    <hyperlink ref="H53" location="Workforce!A1" display="ESG Data – Workforce;" xr:uid="{EB93CA78-BED8-A14A-BCD2-4F21FEFA08E3}"/>
    <hyperlink ref="H54" location="'Diversity and equal opportunity'!A1" display="ESG Data – Diversity and equal opportunity" xr:uid="{B03A3D0B-5701-DA4A-880A-A650CE638EFC}"/>
    <hyperlink ref="H55" location="'Training '!A1" display="ESG Data – Training and Development" xr:uid="{B885CC26-87FE-8E43-8120-FCD5CA795277}"/>
    <hyperlink ref="H56" location="'Host Community Employment'!A1" display="ESG Data – Host Community Employment" xr:uid="{FFEADB4E-18E0-CA46-9E44-592D4A04EAB4}"/>
    <hyperlink ref="H61" location="Workforce!A1" display="ESG Data – Workforce" xr:uid="{CE80E14F-C0B7-654C-964B-1CD354FC4526}"/>
    <hyperlink ref="H137" location="'Remuneration '!A1" display="ESG Data - Remuneration" xr:uid="{9230BAFF-9950-2C43-8100-DE967D4FC571}"/>
    <hyperlink ref="H185" location="'Community grievances_social inc'!A1" display="ESG Data - Community grievances" xr:uid="{5B01EC4E-1AC4-DA43-A810-5BA2CD4CD839}"/>
    <hyperlink ref="H200" location="'Environment'!A1" display="ESG Data – Environment" xr:uid="{363AB122-7812-C44A-8189-8E88E9E542B8}"/>
    <hyperlink ref="H201" location="'Closure Costs  '!A1" display="ESG Data - Closure" xr:uid="{3D018A35-E42C-D54A-B5AC-ED1216CF7993}"/>
    <hyperlink ref="H210" location="'Policy Influence'!A1" display="ESG Data Policy Influence" xr:uid="{05B1424F-F5AA-FF49-8024-36548F4BDD3D}"/>
    <hyperlink ref="H226" location="Workforce!A1" display="ESG Data – Workforce" xr:uid="{B7DEFD87-EE60-CF45-8DCB-8E6CD3CD55C7}"/>
    <hyperlink ref="H269" location="'Diversity and equal opportunity'!A1" display="ESG Data – Diversity and equal opportunity" xr:uid="{952004F7-7D52-0142-B301-0F9E56BFB883}"/>
    <hyperlink ref="H277" location="'Remuneration '!A1" display="ESG Data – Remuneration" xr:uid="{77EC446B-531C-4743-9FD9-94B6AD72DAE0}"/>
    <hyperlink ref="H278" location="'Host Community Employment'!A1" display="ESG Data – Host Community Employment" xr:uid="{6994E40D-B397-D148-AA74-BD45DC586BB4}"/>
    <hyperlink ref="H296" location="'Socioeconomic development'!A1" display="ESG Data – Socioeconomic development" xr:uid="{A1F71BDB-DAF7-6C47-AB23-0CA884603515}"/>
    <hyperlink ref="H318" location="'Host Community Procurement'!A1" display="ESG Data – Host Community Procurement" xr:uid="{67B24264-44C9-7741-85F8-01C1690A2360}"/>
    <hyperlink ref="H319" location="'Host Community Value Creation'!A1" display="ESG Data – Host Community Value Creation" xr:uid="{EB734DF2-1960-AF46-924F-8E11E9E6848C}"/>
    <hyperlink ref="H320" location="'Socioeconomic development'!A1" display="ESG Data – Socioeconomic development" xr:uid="{32E55646-DF30-E24F-B4B6-15BFD05624C8}"/>
    <hyperlink ref="H327" location="'National Value Distribution'!A1" display="ESG Data – National Value Distribution" xr:uid="{511EF3C5-9167-2349-9A16-EFDEAF65CEC1}"/>
    <hyperlink ref="H328" location="'Supply Chain'!A1" display="ESG Data – Supply Chain" xr:uid="{1162583F-88DE-BB47-BFA5-27DE0998A913}"/>
    <hyperlink ref="H329" location="'Host Community Procurement'!A1" display="ESG Data – Host Community Procurement" xr:uid="{6942A0BB-660C-9145-8EDE-7523F5A60769}"/>
    <hyperlink ref="H410" location="'Environment'!A1" display="ESG Data – Environment" xr:uid="{0252B655-C329-5041-A4B4-C2AA6F0ACF4A}"/>
    <hyperlink ref="H413" location="'Environment'!A1" display="ESG Data – Environment" xr:uid="{A2BA01A5-B3AA-A84A-8E35-7D85F4857D38}"/>
    <hyperlink ref="H421" location="'Environment'!A1" display="ESG Data – Environment" xr:uid="{C3A84644-85F0-5445-B4EB-3F36D38E3AD6}"/>
    <hyperlink ref="H439" location="Energy!A1" display="ESG Data – Energy" xr:uid="{91B28EAA-0FD4-EF4B-8406-12FF9186C626}"/>
    <hyperlink ref="H440" location="'Country energy'!A1" display="ESG Data – Country energy" xr:uid="{0381322A-524F-DE49-8EC5-083E598BDFE8}"/>
    <hyperlink ref="H477" location="Water!A1" display="ESG Data – Water" xr:uid="{4B0698D3-33E4-AB42-9468-6312B254DDCA}"/>
    <hyperlink ref="H484" location="Water!A1" display="ESG Data – Water" xr:uid="{09DE9ECB-6F50-B049-A547-F369BD65C582}"/>
    <hyperlink ref="H489" location="Water!A1" display="ESG Data – Water" xr:uid="{4094863F-037D-DA4E-9606-31F7E7800639}"/>
    <hyperlink ref="H501" location="'Land Management &amp; Biodiversity'!A1" display="ESG Data – Land Management and Biodiversity" xr:uid="{73B946D6-2062-3040-AA4F-3A893E9959D3}"/>
    <hyperlink ref="H527" location="'GHG Emissions'!A1" display="ESG Data – Emissions" xr:uid="{B5E859E1-28D0-7B48-9966-878521B6D02F}"/>
    <hyperlink ref="H536" location="'Tailings and Waste'!A1" display="ESG Data – Tailings and Waste" xr:uid="{E9002AC0-8636-4842-8083-26EBBF5DA7BB}"/>
    <hyperlink ref="H578" location="'Hiring and Turnover'!A1" display="ESG Data – Hiring and Turnover" xr:uid="{F122F61C-E6A0-F94A-8997-F42C210B6162}"/>
    <hyperlink ref="H580" location="Workforce!A1" display="ESG Data – Workforce" xr:uid="{50A36903-50B2-B848-8596-C4AF5FC827F2}"/>
    <hyperlink ref="H590:H591" location="Workforce!A1" display="ESG Data – Workforce" xr:uid="{84184250-B7AC-E541-8C50-5DEDB979C940}"/>
    <hyperlink ref="H612" location="'Safety (Group)'!A1" display="ESG Data – Safety (Group); Safety (operations)" xr:uid="{1FA7A790-4721-F24B-A6EB-4C9BF40FAD5A}"/>
    <hyperlink ref="H617" location="'Safety (Group)'!A1" display="ESG Data – Safety (Group); Safety (operations)" xr:uid="{928CAB33-45BE-7346-B74B-05F3855A6A22}"/>
    <hyperlink ref="H628" location="'Training '!A1" display="ESG Data – Training" xr:uid="{D7DB07AC-6CD4-5A4A-AE19-32BD073B324D}"/>
    <hyperlink ref="H635" location="'Training '!A1" display="ESG Data – Training" xr:uid="{F42D3CB2-45D0-BF47-B88B-717F6FFF49FD}"/>
    <hyperlink ref="H654" location="'Diversity and equal opportunity'!A1" display="ESG Data – Diversity and equal opportunity" xr:uid="{BF1D4B85-13E8-CD4B-878F-DEC3C45AEFC5}"/>
    <hyperlink ref="H732" location="'Community Grievances'!A1" display="ESG Data – Community Grievances" xr:uid="{A20F56F0-12D1-EF4A-9444-8B024CD22CF5}"/>
    <hyperlink ref="H768" location="'National Value Distribution'!A1" display="ESG Data – National value distribution," xr:uid="{E2FA73C1-9F39-6A48-B6ED-11B19AB835B6}"/>
    <hyperlink ref="H769" location="'Host Community Employment'!A1" display="ESG Data – Host community employment," xr:uid="{0294B8FB-61C3-3040-9D7E-470109D74C20}"/>
    <hyperlink ref="H770" location="'Host Community Procurement'!A1" display="ESG Data – Host community procurement" xr:uid="{17FA8E9E-A663-A343-8308-C57948C311D5}"/>
    <hyperlink ref="H771" location="'Host Community Value Creation'!A1" display="ESG Data – Host community value creation" xr:uid="{EC16AEE3-B087-6141-A256-47ACEFFEE069}"/>
    <hyperlink ref="H773" location="'Community grievances_social inc'!A1" display="ESG Data – Community grievances" xr:uid="{BF6A276B-3B85-3E44-A5F4-B1A798206119}"/>
    <hyperlink ref="H774" location="'Education Skills and Capacity '!A1" display="ESG Data – Education and Skills Capacity" xr:uid="{194532FA-E9E6-614A-A9B3-462A1B9F7CF3}"/>
    <hyperlink ref="H775" location="'Stakeholder Engagement'!A1" display="ESG Data – Stakeholder Engagement" xr:uid="{CA64A21C-3321-7B42-A48F-1D0CA25C5324}"/>
    <hyperlink ref="H780" location="'Environment'!A1" display="ESG Data – Environment" xr:uid="{89E9F1B5-1B40-4647-A6D6-404C070128B8}"/>
    <hyperlink ref="H781" location="'Community grievances_social inc'!A1" display="ESG Data – Community grievances" xr:uid="{C9B61DAC-4DCC-D648-9A8B-E6A574216155}"/>
    <hyperlink ref="H786" location="'Environment'!A1" display="ESG Data – Environment" xr:uid="{440DEB4B-379A-6842-B27F-948C48AACF07}"/>
    <hyperlink ref="H787" location="'Community grievances_social inc'!A1" display="ESG Data – Community grievances" xr:uid="{289A53B4-B672-B541-91D3-B6D92B2813E1}"/>
    <hyperlink ref="H795" location="'Environment'!A1" display="ESG Data – Environment" xr:uid="{6E3BFD68-4ED0-6E49-979B-3B4235D96121}"/>
    <hyperlink ref="H796" location="'Community grievances_social inc'!A1" display="ESG Data – Community grievances" xr:uid="{4D5E3FAD-8DB7-3E44-8875-917ABC10DE29}"/>
    <hyperlink ref="H841" location="'Policy Influence'!A1" display="ESG Data – Policy Influence" xr:uid="{5EF46126-3D00-FC4E-A40A-C6E2D7DC4FA6}"/>
    <hyperlink ref="D12" r:id="rId332" display="https://www.goldfields.com/pdf/investors/integrated-annual-reports/2023/iar-2023-lowres.pdf" xr:uid="{571F6F2C-76D6-EF47-87C3-13507E143474}"/>
    <hyperlink ref="D13" r:id="rId333" display="https://www.goldfields.com/pdf/investors/integrated-annual-reports/2023/governance-and-remuneration-report-2023.pdf" xr:uid="{5D9D16AC-DA88-BF47-B674-3DAB95B9647A}"/>
    <hyperlink ref="D14" r:id="rId334" display="https://www.goldfields.com/pdf/investors/integrated-annual-reports/2023/gold-fields-report-to-stakeholders-2023.pdf" xr:uid="{22D425F5-D3FE-3E45-8F6C-0A3155B40CC6}"/>
    <hyperlink ref="D15" r:id="rId335" display="https://www.goldfields.com/pdf/investors/integrated-annual-reports/2023/gold-fields-ccr-report-2023.pdf" xr:uid="{BC27E791-22BE-8945-AC79-474FDE42B014}"/>
    <hyperlink ref="D16" r:id="rId336" display="https://www.goldfields.com/management-approaches.php" xr:uid="{738F962D-325A-5544-93D0-EA060F2A6310}"/>
    <hyperlink ref="H111" r:id="rId337" xr:uid="{F0C29224-2AC4-1241-B8FB-13545A1EEFB6}"/>
    <hyperlink ref="H58" r:id="rId338" xr:uid="{2E38AE5C-785C-B045-85F8-575AD5EBFB4E}"/>
    <hyperlink ref="H817" r:id="rId339" xr:uid="{0C6ABFB6-6E57-D945-BF68-EABDE4066FEC}"/>
    <hyperlink ref="H823" r:id="rId340" xr:uid="{1B0B0A20-2808-D541-B8F5-9A7DCCECD54D}"/>
    <hyperlink ref="H566" r:id="rId341" xr:uid="{794704C0-7E01-B04D-93CE-895467967942}"/>
    <hyperlink ref="H567" r:id="rId342" xr:uid="{6322025A-54F6-A047-A084-AD7A18FEB7D9}"/>
    <hyperlink ref="H763" r:id="rId343" tooltip="https://us-west-2.protection.sophos.com/?d=goldfields.com&amp;u=aHR0cHM6Ly93d3cuZ29sZGZpZWxkcy5jb20vcGRmL2Fib3V0LXVzL2NvcnBvcmF0ZS1nb3Zlcm5hbmNlL3BvbGljaWVzLzIwMjQvZ2ZsLXBvbGljeS1jb21tdW5pdHkucGRm&amp;p=m&amp;i=NjJlOTdiODg4NzYxZjgxMTViOGRlMDY0&amp;t=NzdTeFBHcU1tNnNPcE9KR" display="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xr:uid="{003043EE-C6ED-7D45-875B-9E165C72D177}"/>
    <hyperlink ref="H764" r:id="rId344" tooltip="https://us-west-2.protection.sophos.com/?d=goldfields.com&amp;u=aHR0cHM6Ly93d3cuZ29sZGZpZWxkcy5jb20vcGRmL2Fib3V0LXVzL2NvcnBvcmF0ZS1nb3Zlcm5hbmNlL3BvbGljaWVzLzIwMjQvZ2ZsLXBvbGljeS1odW1hbi1yaWdodHMucGRm&amp;p=m&amp;i=NjJlOTdiODg4NzYxZjgxMTViOGRlMDY0&amp;t=YWJENzdjbDhBZ1NIV" display="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xr:uid="{D9A03317-60FB-074B-A980-CD3FBE37ECA7}"/>
    <hyperlink ref="H766" r:id="rId345" tooltip="https://us-west-2.protection.sophos.com/?d=goldfields.com&amp;u=aHR0cHM6Ly93d3cuZ29sZGZpZWxkcy5jb20vcGRmL2Fib3V0LXVzL2NvcnBvcmF0ZS1nb3Zlcm5hbmNlL3BvbGljaWVzLzIwMjQvZ2ZsLXBvbGljeS1tYXRlcmlhbHMtc3VwcGx5LWNoYWluLXN0ZXdhcmRzaGlwLnBkZg==&amp;p=m&amp;i=NjJlOTdiODg4NzYxZjgx" display="https://us-west-2.protection.sophos.com/?d=goldfields.com&amp;u=aHR0cHM6Ly93d3cuZ29sZGZpZWxkcy5jb20vcGRmL2Fib3V0LXVzL2NvcnBvcmF0ZS1nb3Zlcm5hbmNlL3BvbGljaWVzLzIwMjQvZ2ZsLXBvbGljeS1tYXRlcmlhbHMtc3VwcGx5LWNoYWluLXN0ZXdhcmRzaGlwLnBkZg==&amp;p=m&amp;i=NjJlOTdiODg4NzYxZjgxMTViOGRlMDY0&amp;t=N0lWSkg4bXVrRGR3MzdrL0dhMCsway9nekJCVnludzF5T0xhdHB2TnBQcz0=&amp;h=dc6aec071d944bef89248a9657962175&amp;s=AVNPUEhUT0NFTkNSWVBUSVYbRGZ7Vt_I2OjXtFPvyyIk8l95d25osPCz0vxT0xWWnQ" xr:uid="{011E9CAD-5600-BF4A-A9C5-F694980787F8}"/>
    <hyperlink ref="H767" r:id="rId346" tooltip="https://us-west-2.protection.sophos.com/?d=goldfields.com&amp;u=aHR0cHM6Ly93d3cuZ29sZGZpZWxkcy5jb20vcGRmL2Fib3V0LXVzL2NvcnBvcmF0ZS1nb3Zlcm5hbmNlL3BvbGljaWVzLzIwMjQvZ2ZsLXBvbGljeS1jbGltYXRlLWNoYW5nZS5wZGY=&amp;p=m&amp;i=NjJlOTdiODg4NzYxZjgxMTViOGRlMDY0&amp;t=eWRQc01GQThZS" display="https://us-west-2.protection.sophos.com/?d=goldfields.com&amp;u=aHR0cHM6Ly93d3cuZ29sZGZpZWxkcy5jb20vcGRmL2Fib3V0LXVzL2NvcnBvcmF0ZS1nb3Zlcm5hbmNlL3BvbGljaWVzLzIwMjQvZ2ZsLXBvbGljeS1jbGltYXRlLWNoYW5nZS5wZGY=&amp;p=m&amp;i=NjJlOTdiODg4NzYxZjgxMTViOGRlMDY0&amp;t=eWRQc01GQThZSkg5SjlRVDZ1aTk0NEEzS1FveTVCWDA3ZWl1MXRrb3JhRT0=&amp;h=dc6aec071d944bef89248a9657962175&amp;s=AVNPUEhUT0NFTkNSWVBUSVYbRGZ7Vt_I2OjXtFPvyyIk8l95d25osPCz0vxT0xWWnQ" xr:uid="{34101D8F-C314-A241-BDF0-51A71958F581}"/>
    <hyperlink ref="H286" r:id="rId347" tooltip="https://us-west-2.protection.sophos.com/?d=goldfields.com&amp;u=aHR0cHM6Ly93d3cuZ29sZGZpZWxkcy5jb20vcGRmL2Fib3V0LXVzL2NvcnBvcmF0ZS1nb3Zlcm5hbmNlL3BvbGljaWVzLzIwMjQvZ2ZsLXBvbGljeS1zdGFrZWhvbGRlci1yZWxhdGlvbnNoaXAucGRm&amp;p=m&amp;i=NjJlOTdiODg4NzYxZjgxMTViOGRlMDY0&amp;t=e" display="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xr:uid="{BCE9EDA4-D342-7742-A267-A785E9DC8F9D}"/>
    <hyperlink ref="H287" r:id="rId348" tooltip="https://us-west-2.protection.sophos.com/?d=goldfields.com&amp;u=aHR0cHM6Ly93d3cuZ29sZGZpZWxkcy5jb20vcGRmL2Fib3V0LXVzL2NvcnBvcmF0ZS1nb3Zlcm5hbmNlL3BvbGljaWVzLzIwMjQvZ2ZsLXBvbGljeS1jb21tdW5pdHkucGRm&amp;p=m&amp;i=NjJlOTdiODg4NzYxZjgxMTViOGRlMDY0&amp;t=NzdTeFBHcU1tNnNPcE9KR" display="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xr:uid="{39581FE8-E6F3-F543-BEEA-C6D62CF0AE1C}"/>
    <hyperlink ref="H288" r:id="rId349" tooltip="https://us-west-2.protection.sophos.com/?d=goldfields.com&amp;u=aHR0cHM6Ly93d3cuZ29sZGZpZWxkcy5jb20vcGRmL2Fib3V0LXVzL2NvcnBvcmF0ZS1nb3Zlcm5hbmNlL3BvbGljaWVzLzIwMjQvZ2ZsLXBvbGljeS1odW1hbi1yaWdodHMucGRm&amp;p=m&amp;i=NjJlOTdiODg4NzYxZjgxMTViOGRlMDY0&amp;t=YWJENzdjbDhBZ1NIV" display="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xr:uid="{412CCCAD-76BF-9042-92C8-E0898B144676}"/>
    <hyperlink ref="H315" r:id="rId350" tooltip="https://us-west-2.protection.sophos.com/?d=goldfields.com&amp;u=aHR0cHM6Ly93d3cuZ29sZGZpZWxkcy5jb20vcGRmL2Fib3V0LXVzL2NvcnBvcmF0ZS1nb3Zlcm5hbmNlL3BvbGljaWVzLzIwMjQvZ2ZsLXBvbGljeS1jb21tdW5pdHkucGRm&amp;p=m&amp;i=NjJlOTdiODg4NzYxZjgxMTViOGRlMDY0&amp;t=NzdTeFBHcU1tNnNPcE9KR" display="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xr:uid="{BF3E1E86-F673-0545-8858-290119860CFF}"/>
    <hyperlink ref="H316" r:id="rId351" tooltip="https://us-west-2.protection.sophos.com/?d=goldfields.com&amp;u=aHR0cHM6Ly93d3cuZ29sZGZpZWxkcy5jb20vcGRmL2Fib3V0LXVzL2NvcnBvcmF0ZS1nb3Zlcm5hbmNlL3BvbGljaWVzLzIwMjQvZ2ZsLXBvbGljeS1odW1hbi1yaWdodHMucGRm&amp;p=m&amp;i=NjJlOTdiODg4NzYxZjgxMTViOGRlMDY0&amp;t=YWJENzdjbDhBZ1NIV" display="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xr:uid="{44DD565D-429C-F642-8E19-417AE69208D8}"/>
    <hyperlink ref="H662" r:id="rId352" tooltip="https://us-west-2.protection.sophos.com/?d=goldfields.com&amp;u=aHR0cHM6Ly93d3cuZ29sZGZpZWxkcy5jb20vcGRmL2Fib3V0LXVzL2NvcnBvcmF0ZS1nb3Zlcm5hbmNlL3BvbGljaWVzLzIwMjQvZ2ZsLXBvbGljeS1odW1hbi1yaWdodHMucGRm&amp;p=m&amp;i=NjJlOTdiODg4NzYxZjgxMTViOGRlMDY0&amp;t=YWJENzdjbDhBZ1NIV" display="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xr:uid="{2769EB17-6F50-844A-AD1B-5807A94AF689}"/>
    <hyperlink ref="H673" r:id="rId353" tooltip="https://us-west-2.protection.sophos.com/?d=goldfields.com&amp;u=aHR0cHM6Ly93d3cuZ29sZGZpZWxkcy5jb20vcGRmL2Fib3V0LXVzL2NvcnBvcmF0ZS1nb3Zlcm5hbmNlL3BvbGljaWVzLzIwMjQvZ2ZsLXBvbGljeS1odW1hbi1yaWdodHMucGRm&amp;p=m&amp;i=NjJlOTdiODg4NzYxZjgxMTViOGRlMDY0&amp;t=YWJENzdjbDhBZ1NIV" display="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xr:uid="{847AD063-A484-CF41-B412-18D69FE48A59}"/>
    <hyperlink ref="H677" r:id="rId354" xr:uid="{ED9F6A91-86F3-084D-A193-C86020C05D92}"/>
    <hyperlink ref="H682" r:id="rId355" tooltip="https://us-west-2.protection.sophos.com/?d=goldfields.com&amp;u=aHR0cHM6Ly93d3cuZ29sZGZpZWxkcy5jb20vcGRmL2Fib3V0LXVzL2NvcnBvcmF0ZS1nb3Zlcm5hbmNlL3BvbGljaWVzLzIwMjQvZ2ZsLXBvbGljeS1odW1hbi1yaWdodHMucGRm&amp;p=m&amp;i=NjJlOTdiODg4NzYxZjgxMTViOGRlMDY0&amp;t=YWJENzdjbDhBZ1NIV" display="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xr:uid="{E84ADCB4-A5FA-094D-A419-3F3C390A6D61}"/>
    <hyperlink ref="H684" r:id="rId356" xr:uid="{DD2D0D79-5FCE-B149-9B77-5539DE1615CE}"/>
    <hyperlink ref="H697" r:id="rId357" tooltip="https://us-west-2.protection.sophos.com/?d=goldfields.com&amp;u=aHR0cHM6Ly93d3cuZ29sZGZpZWxkcy5jb20vcGRmL2Fib3V0LXVzL2NvcnBvcmF0ZS1nb3Zlcm5hbmNlL3BvbGljaWVzLzIwMjQvZ2ZsLXBvbGljeS1odW1hbi1yaWdodHMucGRm&amp;p=m&amp;i=NjJlOTdiODg4NzYxZjgxMTViOGRlMDY0&amp;t=YWJENzdjbDhBZ1NIV" display="https://us-west-2.protection.sophos.com/?d=goldfields.com&amp;u=aHR0cHM6Ly93d3cuZ29sZGZpZWxkcy5jb20vcGRmL2Fib3V0LXVzL2NvcnBvcmF0ZS1nb3Zlcm5hbmNlL3BvbGljaWVzLzIwMjQvZ2ZsLXBvbGljeS1odW1hbi1yaWdodHMucGRm&amp;p=m&amp;i=NjJlOTdiODg4NzYxZjgxMTViOGRlMDY0&amp;t=YWJENzdjbDhBZ1NIVnh4SGJlYlRZQWpSL2NPVEFHYjVtUy9QWUNTQW15WT0=&amp;h=dc6aec071d944bef89248a9657962175&amp;s=AVNPUEhUT0NFTkNSWVBUSVYbRGZ7Vt_I2OjXtFPvyyIk8l95d25osPCz0vxT0xWWnQ" xr:uid="{2F92BFF7-1000-4C41-9818-FB3A5DA18A68}"/>
    <hyperlink ref="H699" r:id="rId358" xr:uid="{4477D31A-1BCE-6540-BD87-49234B3F86A5}"/>
    <hyperlink ref="H726" r:id="rId359" tooltip="https://us-west-2.protection.sophos.com/?d=goldfields.com&amp;u=aHR0cHM6Ly93d3cuZ29sZGZpZWxkcy5jb20vcGRmL2Fib3V0LXVzL2NvcnBvcmF0ZS1nb3Zlcm5hbmNlL3BvbGljaWVzLzIwMjQvZ2ZsLXBvbGljeS1jb21tdW5pdHkucGRm&amp;p=m&amp;i=NjJlOTdiODg4NzYxZjgxMTViOGRlMDY0&amp;t=NzdTeFBHcU1tNnNPcE9KR" display="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xr:uid="{56845E79-5D6B-7C4B-9139-59569B14F315}"/>
    <hyperlink ref="H729" r:id="rId360" tooltip="https://us-west-2.protection.sophos.com/?d=goldfields.com&amp;u=aHR0cHM6Ly93d3cuZ29sZGZpZWxkcy5jb20vcGRmL2Fib3V0LXVzL2NvcnBvcmF0ZS1nb3Zlcm5hbmNlL3BvbGljaWVzLzIwMjQvZ2ZsLXBvbGljeS1zdGFrZWhvbGRlci1yZWxhdGlvbnNoaXAucGRm&amp;p=m&amp;i=NjJlOTdiODg4NzYxZjgxMTViOGRlMDY0&amp;t=e" display="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xr:uid="{A160A9D7-28E5-BD49-982A-18BAD7EBFBAB}"/>
    <hyperlink ref="H730" r:id="rId361" xr:uid="{90E5ED0B-6756-7E4E-83FA-E52CAE58E93B}"/>
    <hyperlink ref="H746" r:id="rId362" tooltip="https://us-west-2.protection.sophos.com/?d=goldfields.com&amp;u=aHR0cHM6Ly93d3cuZ29sZGZpZWxkcy5jb20vcGRmL2Fib3V0LXVzL2NvcnBvcmF0ZS1nb3Zlcm5hbmNlL3BvbGljaWVzLzIwMjQvZ2ZsLXBvbGljeS1jb21tdW5pdHkucGRm&amp;p=m&amp;i=NjJlOTdiODg4NzYxZjgxMTViOGRlMDY0&amp;t=NzdTeFBHcU1tNnNPcE9KR" display="https://us-west-2.protection.sophos.com/?d=goldfields.com&amp;u=aHR0cHM6Ly93d3cuZ29sZGZpZWxkcy5jb20vcGRmL2Fib3V0LXVzL2NvcnBvcmF0ZS1nb3Zlcm5hbmNlL3BvbGljaWVzLzIwMjQvZ2ZsLXBvbGljeS1jb21tdW5pdHkucGRm&amp;p=m&amp;i=NjJlOTdiODg4NzYxZjgxMTViOGRlMDY0&amp;t=NzdTeFBHcU1tNnNPcE9KRWZaY3dwOGkyY3pJWWYyRFNmN2EyWGNSR0ZQTT0=&amp;h=dc6aec071d944bef89248a9657962175&amp;s=AVNPUEhUT0NFTkNSWVBUSVYbRGZ7Vt_I2OjXtFPvyyIk8l95d25osPCz0vxT0xWWnQ" xr:uid="{C1E5D77D-1865-1A4E-B314-64F3AA521E92}"/>
    <hyperlink ref="H749" r:id="rId363" tooltip="https://us-west-2.protection.sophos.com/?d=goldfields.com&amp;u=aHR0cHM6Ly93d3cuZ29sZGZpZWxkcy5jb20vcGRmL2Fib3V0LXVzL2NvcnBvcmF0ZS1nb3Zlcm5hbmNlL3BvbGljaWVzLzIwMjQvZ2ZsLXBvbGljeS1zdGFrZWhvbGRlci1yZWxhdGlvbnNoaXAucGRm&amp;p=m&amp;i=NjJlOTdiODg4NzYxZjgxMTViOGRlMDY0&amp;t=e" display="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xr:uid="{BCBD3E17-9492-D249-9612-9ED7C0754EB0}"/>
    <hyperlink ref="H750" r:id="rId364" xr:uid="{7FA29881-2BED-4443-B926-911A0B2BD64C}"/>
    <hyperlink ref="H762" r:id="rId365" display="https://www.goldfields.com/pdf/about-us/corporategovernance/policies/stakeholder-relationship-andengagement-policy-statement-august-2021.pdf" xr:uid="{3D0CBF96-DA24-4D48-B412-5CD0ED9DB22F}"/>
    <hyperlink ref="H244" r:id="rId366" tooltip="https://us-west-2.protection.sophos.com/?d=goldfields.com&amp;u=aHR0cHM6Ly93d3cuZ29sZGZpZWxkcy5jb20vcGRmL2Fib3V0LXVzL2NvcnBvcmF0ZS1nb3Zlcm5hbmNlL3BvbGljaWVzLzIwMjQvZ2ZsLXBvbGljeS1zdXN0YWluYWJsZS1kZXYucGRm&amp;p=m&amp;i=NjJlOTdiODg4NzYxZjgxMTViOGRlMDY0&amp;t=K0h1bkFqcE5kZ" display="https://us-west-2.protection.sophos.com/?d=goldfields.com&amp;u=aHR0cHM6Ly93d3cuZ29sZGZpZWxkcy5jb20vcGRmL2Fib3V0LXVzL2NvcnBvcmF0ZS1nb3Zlcm5hbmNlL3BvbGljaWVzLzIwMjQvZ2ZsLXBvbGljeS1zdXN0YWluYWJsZS1kZXYucGRm&amp;p=m&amp;i=NjJlOTdiODg4NzYxZjgxMTViOGRlMDY0&amp;t=K0h1bkFqcE5kZ2tONGJHWHFFcE9mcngvU2ExanU2OWh3QjcxU2xnNmFXTT0=&amp;h=7184ef4bef6c4523961593f41db74f40&amp;s=AVNPUEhUT0NFTkNSWVBUSVYbRGZ7Vt_I2OjXtFPvyyIk8l95d25osPCz0vxT0xWWnQ" xr:uid="{1ACECD6B-191D-F848-8912-51614A1A60E1}"/>
    <hyperlink ref="H314" r:id="rId367" tooltip="https://us-west-2.protection.sophos.com/?d=goldfields.com&amp;u=aHR0cHM6Ly93d3cuZ29sZGZpZWxkcy5jb20vcGRmL2Fib3V0LXVzL2NvcnBvcmF0ZS1nb3Zlcm5hbmNlL3BvbGljaWVzLzIwMjQvZ2ZsLXBvbGljeS1zdGFrZWhvbGRlci1yZWxhdGlvbnNoaXAucGRm&amp;p=m&amp;i=NjJlOTdiODg4NzYxZjgxMTViOGRlMDY0&amp;t=e" display="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7184ef4bef6c4523961593f41db74f40&amp;s=AVNPUEhUT0NFTkNSWVBUSVYbRGZ7Vt_I2OjXtFPvyyIk8l95d25osPCz0vxT0xWWnQ" xr:uid="{9EB66442-419C-6C41-A540-A507777723D5}"/>
    <hyperlink ref="H543" r:id="rId368" tooltip="https://us-west-2.protection.sophos.com/?d=goldfields.com&amp;u=aHR0cHM6Ly93d3cuZ29sZGZpZWxkcy5jb20vd2FzdGUtbWFuYWdlbWVudC5waHA=&amp;p=m&amp;i=NjJlOTdiODg4NzYxZjgxMTViOGRlMDY0&amp;t=WnBWWmJDOG9zbGg2WTVqUmJCYTdZQzNDTDVzV1Q5dlhCSTNqTE1QeVZGVT0=&amp;h=7184ef4bef6c4523961593f41d" display="https://us-west-2.protection.sophos.com/?d=goldfields.com&amp;u=aHR0cHM6Ly93d3cuZ29sZGZpZWxkcy5jb20vd2FzdGUtbWFuYWdlbWVudC5waHA=&amp;p=m&amp;i=NjJlOTdiODg4NzYxZjgxMTViOGRlMDY0&amp;t=WnBWWmJDOG9zbGg2WTVqUmJCYTdZQzNDTDVzV1Q5dlhCSTNqTE1QeVZGVT0=&amp;h=7184ef4bef6c4523961593f41db74f40&amp;s=AVNPUEhUT0NFTkNSWVBUSVYbRGZ7Vt_I2OjXtFPvyyIk8l95d25osPCz0vxT0xWWnQ" xr:uid="{67BE1126-66C3-4845-9F95-FA939C2F4A5E}"/>
    <hyperlink ref="H550" r:id="rId369" tooltip="https://us-west-2.protection.sophos.com/?d=goldfields.com&amp;u=aHR0cHM6Ly93d3cuZ29sZGZpZWxkcy5jb20vd2FzdGUtbWFuYWdlbWVudC5waHA=&amp;p=m&amp;i=NjJlOTdiODg4NzYxZjgxMTViOGRlMDY0&amp;t=WnBWWmJDOG9zbGg2WTVqUmJCYTdZQzNDTDVzV1Q5dlhCSTNqTE1QeVZGVT0=&amp;h=7184ef4bef6c4523961593f41d" display="https://us-west-2.protection.sophos.com/?d=goldfields.com&amp;u=aHR0cHM6Ly93d3cuZ29sZGZpZWxkcy5jb20vd2FzdGUtbWFuYWdlbWVudC5waHA=&amp;p=m&amp;i=NjJlOTdiODg4NzYxZjgxMTViOGRlMDY0&amp;t=WnBWWmJDOG9zbGg2WTVqUmJCYTdZQzNDTDVzV1Q5dlhCSTNqTE1QeVZGVT0=&amp;h=7184ef4bef6c4523961593f41db74f40&amp;s=AVNPUEhUT0NFTkNSWVBUSVYbRGZ7Vt_I2OjXtFPvyyIk8l95d25osPCz0vxT0xWWnQ" xr:uid="{F9474EBA-E668-3B48-A80F-5E67143EA68A}"/>
    <hyperlink ref="H553" r:id="rId370" tooltip="https://us-west-2.protection.sophos.com/?d=goldfields.com&amp;u=aHR0cHM6Ly93d3cuZ29sZGZpZWxkcy5jb20vd2FzdGUtbWFuYWdlbWVudC5waHA=&amp;p=m&amp;i=NjJlOTdiODg4NzYxZjgxMTViOGRlMDY0&amp;t=WnBWWmJDOG9zbGg2WTVqUmJCYTdZQzNDTDVzV1Q5dlhCSTNqTE1QeVZGVT0=&amp;h=7184ef4bef6c4523961593f41d" display="https://us-west-2.protection.sophos.com/?d=goldfields.com&amp;u=aHR0cHM6Ly93d3cuZ29sZGZpZWxkcy5jb20vd2FzdGUtbWFuYWdlbWVudC5waHA=&amp;p=m&amp;i=NjJlOTdiODg4NzYxZjgxMTViOGRlMDY0&amp;t=WnBWWmJDOG9zbGg2WTVqUmJCYTdZQzNDTDVzV1Q5dlhCSTNqTE1QeVZGVT0=&amp;h=7184ef4bef6c4523961593f41db74f40&amp;s=AVNPUEhUT0NFTkNSWVBUSVYbRGZ7Vt_I2OjXtFPvyyIk8l95d25osPCz0vxT0xWWnQ" xr:uid="{C87E1A7F-16FC-074B-8D1C-9B36F831968E}"/>
    <hyperlink ref="H641" r:id="rId371" tooltip="https://us-west-2.protection.sophos.com/?d=goldfields.com&amp;u=aHR0cHM6Ly93d3cuZ29sZGZpZWxkcy5jb20vcGRmL2Fib3V0LXVzL2NvcnBvcmF0ZS1nb3Zlcm5hbmNlL3BvbGljaWVzLzIwMjMvZGl2ZXJzaXR5LWVxdWl0eS1pbmNsdXNpb24tYW5kLWJlbG9uZ2luZy1wb2xpY3ktc3RhdGVtZW50LnBkZg==&amp;p=m&amp;i=NjJl" display="https://us-west-2.protection.sophos.com/?d=goldfields.com&amp;u=aHR0cHM6Ly93d3cuZ29sZGZpZWxkcy5jb20vcGRmL2Fib3V0LXVzL2NvcnBvcmF0ZS1nb3Zlcm5hbmNlL3BvbGljaWVzLzIwMjMvZGl2ZXJzaXR5LWVxdWl0eS1pbmNsdXNpb24tYW5kLWJlbG9uZ2luZy1wb2xpY3ktc3RhdGVtZW50LnBkZg==&amp;p=m&amp;i=NjJlOTdiODg4NzYxZjgxMTViOGRlMDY0&amp;t=SjV6U0N0WVhTQlc3RE15ZEgvTEVIZ0QyV2ErK1JZQ2lJTWZCbnNtOFNRbz0=&amp;h=f46f3eeb01714a849b5147fef008063f&amp;s=AVNPUEhUT0NFTkNSWVBUSVYbRGZ7Vt_I2OjXtFPvyyIk8l95d25osPCz0vxT0xWWnQ" xr:uid="{7CAF4703-7F2A-A24F-B6C0-9F4E80B3F5D1}"/>
    <hyperlink ref="H649" r:id="rId372" tooltip="https://us-west-2.protection.sophos.com/?d=goldfields.com&amp;u=aHR0cHM6Ly93d3cuZ29sZGZpZWxkcy5jb20vcGRmL2Fib3V0LXVzL2NvcnBvcmF0ZS1nb3Zlcm5hbmNlL3BvbGljaWVzLzIwMjMvZGl2ZXJzaXR5LWVxdWl0eS1pbmNsdXNpb24tYW5kLWJlbG9uZ2luZy1wb2xpY3ktc3RhdGVtZW50LnBkZg==&amp;p=m&amp;i=NjJl" display="https://us-west-2.protection.sophos.com/?d=goldfields.com&amp;u=aHR0cHM6Ly93d3cuZ29sZGZpZWxkcy5jb20vcGRmL2Fib3V0LXVzL2NvcnBvcmF0ZS1nb3Zlcm5hbmNlL3BvbGljaWVzLzIwMjMvZGl2ZXJzaXR5LWVxdWl0eS1pbmNsdXNpb24tYW5kLWJlbG9uZ2luZy1wb2xpY3ktc3RhdGVtZW50LnBkZg==&amp;p=m&amp;i=NjJlOTdiODg4NzYxZjgxMTViOGRlMDY0&amp;t=SjV6U0N0WVhTQlc3RE15ZEgvTEVIZ0QyV2ErK1JZQ2lJTWZCbnNtOFNRbz0=&amp;h=f46f3eeb01714a849b5147fef008063f&amp;s=AVNPUEhUT0NFTkNSWVBUSVYbRGZ7Vt_I2OjXtFPvyyIk8l95d25osPCz0vxT0xWWnQ" xr:uid="{A94D5077-AF10-5845-8B2D-E17B179000DE}"/>
    <hyperlink ref="D12:H12" r:id="rId373" display="Integrated Annual Report" xr:uid="{56DFDD51-27F8-47F6-8952-ED64FA5906D4}"/>
    <hyperlink ref="D13:H13" r:id="rId374" display="Governance and Remuneration Report (GRR)" xr:uid="{1B19C7C5-AB4F-491A-91CF-57A64DAC9479}"/>
    <hyperlink ref="D14:H14" r:id="rId375" display="Report to Stakeholders (RTS)" xr:uid="{C071A53E-E7D0-4B67-9D2F-B4B7D44DF807}"/>
    <hyperlink ref="D15:H15" r:id="rId376" display="Climate Change and Environment Report (CCER)" xr:uid="{26DDBE68-85F1-4E9C-AE53-53D1CBF0206B}"/>
    <hyperlink ref="D16:H16" r:id="rId377" display="Management Approaches (MAs)" xr:uid="{613A56DB-570B-452F-9FCA-9C38F16AA92D}"/>
    <hyperlink ref="H217" r:id="rId378" tooltip="https://us-west-2.protection.sophos.com/?d=goldfields.com&amp;u=aHR0cHM6Ly93d3cuZ29sZGZpZWxkcy5jb20vcGRmL2Fib3V0LXVzL2NvcnBvcmF0ZS1nb3Zlcm5hbmNlL3BvbGljaWVzLzIwMjQvZ2ZsLXBvbGljeS1zdGFrZWhvbGRlci1yZWxhdGlvbnNoaXAucGRm&amp;p=m&amp;i=NjJlOTdiODg4NzYxZjgxMTViOGRlMDY0&amp;t=e" display="https://us-west-2.protection.sophos.com/?d=goldfields.com&amp;u=aHR0cHM6Ly93d3cuZ29sZGZpZWxkcy5jb20vcGRmL2Fib3V0LXVzL2NvcnBvcmF0ZS1nb3Zlcm5hbmNlL3BvbGljaWVzLzIwMjQvZ2ZsLXBvbGljeS1zdGFrZWhvbGRlci1yZWxhdGlvbnNoaXAucGRm&amp;p=m&amp;i=NjJlOTdiODg4NzYxZjgxMTViOGRlMDY0&amp;t=elpmKys5U3dpSHJXSE9yUTdpS1RXV1ZQWmkvcVJVaTdsUGF2R2JZVnc2TT0=&amp;h=dc6aec071d944bef89248a9657962175&amp;s=AVNPUEhUT0NFTkNSWVBUSVYbRGZ7Vt_I2OjXtFPvyyIk8l95d25osPCz0vxT0xWWnQ" xr:uid="{DEF6B451-EB49-402D-8C0F-C755876404B1}"/>
    <hyperlink ref="H218" location="'Stakeholder Engagement'!A1" display="ESG Data – Stakeholder Engagement" xr:uid="{AB04ED3A-D11F-40AA-910B-BFF27EEE17AC}"/>
    <hyperlink ref="H326" r:id="rId379" xr:uid="{D48711AF-5A96-4980-90CD-77059ECFD293}"/>
    <hyperlink ref="H420" r:id="rId380" xr:uid="{55460997-997F-49FF-A825-CD8F35A51D18}"/>
    <hyperlink ref="H423" r:id="rId381" xr:uid="{6FBFF757-1F63-48C4-BA93-0507CDE18958}"/>
    <hyperlink ref="H545" r:id="rId382" xr:uid="{726BA72D-D565-46A8-B15F-FD6DB7294B38}"/>
    <hyperlink ref="H569" r:id="rId383" xr:uid="{A49B3509-E007-4289-B856-5BB52342594F}"/>
    <hyperlink ref="H742" r:id="rId384" xr:uid="{8C3400CA-EE6B-426C-B9E6-DEA9B6BEF44C}"/>
    <hyperlink ref="H23" r:id="rId385" xr:uid="{658BF6A6-D396-4F92-BD01-76F9801A8BA2}"/>
    <hyperlink ref="H59" r:id="rId386" xr:uid="{CCC0FF7C-7CE0-41BA-90C6-36A6099DBDFE}"/>
    <hyperlink ref="H82" r:id="rId387" xr:uid="{2D83072E-4AB3-534B-8938-C8991AF7C410}"/>
    <hyperlink ref="H88" r:id="rId388" xr:uid="{704ED97F-FD62-42BC-BAC0-6937A9ED4AA8}"/>
    <hyperlink ref="H90" r:id="rId389" xr:uid="{6994276F-A31D-4FEA-B6C2-655AE67A3C2E}"/>
    <hyperlink ref="H131" r:id="rId390" xr:uid="{8B438592-D4EF-4019-861E-B82A66EF5283}"/>
    <hyperlink ref="H462" r:id="rId391" xr:uid="{1DB9EB83-4712-4E85-8C1C-73FD5F78013B}"/>
    <hyperlink ref="H330" location="'Host Community Value Creation'!A1" display="ESG Data – Host Community Value Creation" xr:uid="{43F91C38-20EC-C342-B9F4-5CF88A01B66C}"/>
    <hyperlink ref="H404" location="'Government and Tax Transparency'!A1" display="ESG Data - Government and Tax Tranparency" xr:uid="{F015CD9C-3326-5040-B481-C5EE61543E5B}"/>
    <hyperlink ref="H512" location="'Land Management &amp; Biodiversity'!A1" display="ESG Data – Land Management and Biodiversity" xr:uid="{8659B2BF-1074-4134-B9E3-96DE6E50969B}"/>
    <hyperlink ref="H529" location="'GHG Emissions'!A1" display="ESG Data – Emissions" xr:uid="{D3063325-CC67-49F6-98FB-C6674F6AB6AA}"/>
    <hyperlink ref="H537" location="'Tailings and Waste'!A1" display="ESG Data – Tailings and Waste" xr:uid="{4658C13F-F909-4C90-852F-2C18A891934B}"/>
    <hyperlink ref="H546" location="'Tailings and Waste'!A1" display="ESG Data – Tailings and Waste" xr:uid="{78A798A6-1C11-41BD-B312-04AE3DF0A509}"/>
    <hyperlink ref="H557" location="'Tailings and Waste'!A1" display="ESG Data – Tailings and Waste" xr:uid="{32A6171E-6603-4007-A15C-4DE75F1762EF}"/>
    <hyperlink ref="H772" location="'Socioeconomic development'!A1" display="ESG Data – Socioeconomic development" xr:uid="{0D725C57-A356-F146-A8E2-4A70D5079DE1}"/>
    <hyperlink ref="H102" r:id="rId392" xr:uid="{B23DA50D-4F3F-4CC1-9C31-5C557B5D0E39}"/>
    <hyperlink ref="H663" r:id="rId393" display="https://www.goldfields.com/pdf/about-us/corporate-governance/policies/2023/diversity-equity-inclusion-and-belonging-policy-statement.pdf" xr:uid="{4EEFB272-F526-4794-B080-AB4466F4D55C}"/>
    <hyperlink ref="H666" r:id="rId394" display="https://www.goldfields.com/pdf/about-us/corporate-governance/policies/2024/respectful-workplace-policy-statement.pdf" xr:uid="{12B0A886-FECC-409B-9987-7E12FD57D96F}"/>
  </hyperlinks>
  <pageMargins left="0.75" right="0.75" top="1" bottom="1" header="0.5" footer="0.5"/>
  <pageSetup orientation="portrait" horizontalDpi="4294967295" verticalDpi="4294967295" r:id="rId395"/>
  <customProperties>
    <customPr name="_pios_id" r:id="rId396"/>
  </customProperties>
  <drawing r:id="rId397"/>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5:J22"/>
  <sheetViews>
    <sheetView showGridLines="0" showRuler="0" zoomScale="120" zoomScaleNormal="120" workbookViewId="0">
      <selection activeCell="E10" sqref="E10"/>
    </sheetView>
  </sheetViews>
  <sheetFormatPr defaultColWidth="12.85546875" defaultRowHeight="12.75"/>
  <cols>
    <col min="1" max="1" width="6.140625" style="148" customWidth="1"/>
    <col min="2" max="3" width="12.85546875" style="148"/>
    <col min="4" max="4" width="2.42578125" style="148" customWidth="1"/>
    <col min="5" max="5" width="10.42578125" style="148" customWidth="1"/>
    <col min="6" max="6" width="41.42578125" style="148" customWidth="1"/>
    <col min="7" max="7" width="21.5703125" style="148" customWidth="1"/>
    <col min="8" max="8" width="9.85546875" style="148" customWidth="1"/>
    <col min="9" max="9" width="41.42578125" style="148" customWidth="1"/>
    <col min="10" max="10" width="21.5703125" style="148" customWidth="1"/>
    <col min="11" max="11" width="3.5703125" style="148" customWidth="1"/>
    <col min="12" max="16384" width="12.85546875" style="148"/>
  </cols>
  <sheetData>
    <row r="5" spans="2:10" ht="18.75">
      <c r="B5" s="1888"/>
      <c r="D5" s="32"/>
      <c r="E5" s="1294" t="s">
        <v>539</v>
      </c>
      <c r="F5" s="147"/>
      <c r="G5" s="147"/>
      <c r="H5" s="162"/>
      <c r="I5" s="147"/>
      <c r="J5" s="147"/>
    </row>
    <row r="6" spans="2:10" ht="22.35" customHeight="1">
      <c r="B6" s="1888"/>
      <c r="D6" s="32"/>
      <c r="F6" s="32"/>
      <c r="G6" s="32"/>
      <c r="H6" s="32"/>
      <c r="I6" s="32"/>
      <c r="J6" s="32"/>
    </row>
    <row r="7" spans="2:10">
      <c r="B7" s="1888"/>
      <c r="D7" s="156"/>
      <c r="E7" s="156"/>
      <c r="F7" s="156"/>
      <c r="G7" s="156"/>
      <c r="H7" s="156"/>
      <c r="I7" s="156"/>
      <c r="J7" s="156"/>
    </row>
    <row r="8" spans="2:10" ht="58.35" customHeight="1">
      <c r="B8" s="1888"/>
      <c r="D8" s="156"/>
      <c r="E8" s="157"/>
      <c r="F8" s="156"/>
      <c r="G8" s="158"/>
      <c r="H8" s="158"/>
      <c r="I8" s="158"/>
      <c r="J8" s="156"/>
    </row>
    <row r="9" spans="2:10">
      <c r="B9" s="1888"/>
      <c r="D9" s="156"/>
      <c r="E9" s="157"/>
      <c r="F9" s="156"/>
      <c r="G9" s="158"/>
      <c r="H9" s="158"/>
      <c r="I9" s="158"/>
      <c r="J9" s="156"/>
    </row>
    <row r="10" spans="2:10" ht="272.25" customHeight="1">
      <c r="B10" s="1888"/>
      <c r="D10" s="156"/>
      <c r="E10" s="157" t="s">
        <v>540</v>
      </c>
      <c r="F10" s="159" t="s">
        <v>541</v>
      </c>
      <c r="G10" s="160" t="s">
        <v>542</v>
      </c>
      <c r="H10" s="157" t="s">
        <v>540</v>
      </c>
      <c r="I10" s="159" t="s">
        <v>2000</v>
      </c>
      <c r="J10" s="160" t="s">
        <v>1942</v>
      </c>
    </row>
    <row r="11" spans="2:10" ht="57.6" customHeight="1">
      <c r="B11" s="1888"/>
      <c r="D11" s="156"/>
      <c r="E11" s="159"/>
      <c r="F11" s="159"/>
      <c r="G11" s="156"/>
      <c r="H11" s="159"/>
      <c r="I11" s="159"/>
      <c r="J11" s="159"/>
    </row>
    <row r="12" spans="2:10">
      <c r="B12" s="1888"/>
      <c r="D12" s="156"/>
      <c r="E12" s="159"/>
      <c r="F12" s="159"/>
      <c r="G12" s="156"/>
      <c r="H12" s="159"/>
      <c r="I12" s="159"/>
      <c r="J12" s="159"/>
    </row>
    <row r="13" spans="2:10" ht="210" customHeight="1">
      <c r="B13" s="1888"/>
      <c r="D13" s="156"/>
      <c r="E13" s="157" t="s">
        <v>540</v>
      </c>
      <c r="F13" s="159" t="s">
        <v>543</v>
      </c>
      <c r="G13" s="160" t="s">
        <v>1941</v>
      </c>
      <c r="H13" s="157" t="s">
        <v>540</v>
      </c>
      <c r="I13" s="159" t="s">
        <v>1999</v>
      </c>
      <c r="J13" s="160" t="s">
        <v>1937</v>
      </c>
    </row>
    <row r="14" spans="2:10" ht="57.6" customHeight="1">
      <c r="B14" s="1888"/>
      <c r="D14" s="156"/>
      <c r="E14" s="159"/>
      <c r="F14" s="159"/>
      <c r="G14" s="159"/>
      <c r="H14" s="159"/>
      <c r="I14" s="159" t="s">
        <v>544</v>
      </c>
      <c r="J14" s="159"/>
    </row>
    <row r="15" spans="2:10">
      <c r="B15" s="1888"/>
      <c r="D15" s="156"/>
      <c r="E15" s="159"/>
      <c r="F15" s="159"/>
      <c r="G15" s="159"/>
      <c r="H15" s="159"/>
      <c r="I15" s="159"/>
      <c r="J15" s="159"/>
    </row>
    <row r="16" spans="2:10" ht="205.35" customHeight="1">
      <c r="B16" s="1888"/>
      <c r="D16" s="156"/>
      <c r="E16" s="157" t="s">
        <v>540</v>
      </c>
      <c r="F16" s="159" t="s">
        <v>545</v>
      </c>
      <c r="G16" s="160" t="s">
        <v>1938</v>
      </c>
      <c r="H16" s="157" t="s">
        <v>540</v>
      </c>
      <c r="I16" s="159" t="s">
        <v>546</v>
      </c>
      <c r="J16" s="1619" t="s">
        <v>1939</v>
      </c>
    </row>
    <row r="17" spans="2:10" ht="57.6" customHeight="1">
      <c r="B17" s="1888"/>
      <c r="D17" s="156"/>
      <c r="E17" s="159"/>
      <c r="F17" s="159"/>
      <c r="G17" s="156"/>
      <c r="H17" s="159"/>
      <c r="I17" s="159"/>
      <c r="J17" s="161"/>
    </row>
    <row r="18" spans="2:10">
      <c r="B18" s="1888"/>
      <c r="D18" s="156"/>
      <c r="E18" s="159"/>
      <c r="F18" s="159"/>
      <c r="G18" s="156"/>
      <c r="H18" s="159"/>
      <c r="I18" s="159"/>
      <c r="J18" s="161"/>
    </row>
    <row r="19" spans="2:10" ht="230.45" customHeight="1">
      <c r="B19" s="1888"/>
      <c r="D19" s="156"/>
      <c r="E19" s="157" t="s">
        <v>540</v>
      </c>
      <c r="F19" s="159" t="s">
        <v>547</v>
      </c>
      <c r="G19" s="1619" t="s">
        <v>1940</v>
      </c>
      <c r="H19" s="157" t="s">
        <v>540</v>
      </c>
      <c r="I19" s="159" t="s">
        <v>548</v>
      </c>
      <c r="J19" s="1619" t="s">
        <v>1940</v>
      </c>
    </row>
    <row r="20" spans="2:10" ht="204.2" customHeight="1">
      <c r="B20" s="1888"/>
      <c r="E20" s="154"/>
      <c r="F20" s="154"/>
      <c r="G20" s="154"/>
      <c r="H20" s="154"/>
      <c r="I20" s="155"/>
      <c r="J20" s="152"/>
    </row>
    <row r="21" spans="2:10" ht="15" customHeight="1">
      <c r="B21" s="1888"/>
      <c r="E21" s="151"/>
      <c r="F21" s="151"/>
      <c r="G21" s="151"/>
      <c r="H21" s="151"/>
      <c r="I21" s="151"/>
      <c r="J21" s="151"/>
    </row>
    <row r="22" spans="2:10">
      <c r="B22" s="1888"/>
    </row>
  </sheetData>
  <sheetProtection algorithmName="SHA-512" hashValue="OlsAt9TqkyTNQL9vKLk5EP1LYHsSytpa3Hru4YFsr2t5s5Fa3DVNRwhgExzu2UqG3aSIbOjpogWAdal9BF+AIA==" saltValue="yJPZ9LymyhRaqlPn62ZHpw==" spinCount="100000" sheet="1" objects="1" scenarios="1"/>
  <mergeCells count="1">
    <mergeCell ref="B5:B22"/>
  </mergeCells>
  <pageMargins left="0.75" right="0.75" top="1" bottom="1" header="0.5" footer="0.5"/>
  <pageSetup orientation="portrait" horizontalDpi="4294967295" verticalDpi="4294967295" r:id="rId1"/>
  <customProperties>
    <customPr name="_pios_id" r:id="rId2"/>
  </customProperties>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V278"/>
  <sheetViews>
    <sheetView showGridLines="0" showRuler="0" zoomScaleNormal="100" workbookViewId="0"/>
  </sheetViews>
  <sheetFormatPr defaultColWidth="12.85546875" defaultRowHeight="12.75"/>
  <cols>
    <col min="1" max="1" width="15.140625" style="32" customWidth="1"/>
    <col min="2" max="2" width="16.42578125" style="32" customWidth="1"/>
    <col min="3" max="3" width="14.42578125" style="32" customWidth="1"/>
    <col min="4" max="4" width="4.140625" style="32" customWidth="1"/>
    <col min="5" max="5" width="20.42578125" style="32" customWidth="1"/>
    <col min="6" max="6" width="62.85546875" style="32" customWidth="1"/>
    <col min="7" max="16" width="5.5703125" style="32" customWidth="1"/>
    <col min="17" max="17" width="19.42578125" style="32" customWidth="1"/>
    <col min="18" max="16384" width="12.85546875" style="32"/>
  </cols>
  <sheetData>
    <row r="1" spans="1:22" ht="11.25" customHeight="1">
      <c r="A1" s="963"/>
      <c r="B1" s="323"/>
      <c r="C1" s="323"/>
      <c r="D1" s="1389"/>
      <c r="E1" s="1389"/>
      <c r="F1" s="323"/>
      <c r="G1" s="323"/>
      <c r="H1" s="323"/>
    </row>
    <row r="2" spans="1:22" ht="21.75" customHeight="1">
      <c r="A2" s="708"/>
      <c r="B2" s="1390"/>
      <c r="C2" s="1390"/>
      <c r="D2" s="1390"/>
      <c r="E2" s="1390"/>
      <c r="F2" s="1390"/>
      <c r="G2" s="1390"/>
      <c r="H2" s="1390"/>
    </row>
    <row r="3" spans="1:22" ht="21.75" customHeight="1">
      <c r="A3" s="708"/>
      <c r="B3" s="1390"/>
      <c r="C3" s="1390"/>
      <c r="D3" s="1390"/>
      <c r="E3" s="1390"/>
      <c r="F3" s="1390"/>
      <c r="G3" s="1390"/>
      <c r="H3" s="1390"/>
    </row>
    <row r="4" spans="1:22" ht="21.75" customHeight="1">
      <c r="A4" s="708"/>
      <c r="B4" s="1888"/>
      <c r="C4" s="1391"/>
      <c r="D4" s="2038" t="s">
        <v>549</v>
      </c>
      <c r="E4" s="2038"/>
      <c r="F4" s="2038"/>
      <c r="G4" s="2038"/>
      <c r="H4" s="2038"/>
      <c r="I4" s="2038"/>
      <c r="J4" s="2038"/>
      <c r="K4" s="2038"/>
      <c r="L4" s="2038"/>
      <c r="M4" s="2038"/>
      <c r="N4" s="2038"/>
      <c r="O4" s="2038"/>
      <c r="P4" s="2038"/>
      <c r="Q4" s="2038"/>
    </row>
    <row r="5" spans="1:22" ht="12.6" customHeight="1">
      <c r="A5" s="708"/>
      <c r="B5" s="1888"/>
      <c r="C5" s="1391"/>
      <c r="D5" s="2031" t="s">
        <v>550</v>
      </c>
      <c r="E5" s="2031"/>
      <c r="F5" s="2031"/>
      <c r="G5" s="2031"/>
      <c r="H5" s="2031"/>
      <c r="I5" s="2031"/>
      <c r="J5" s="2031"/>
      <c r="K5" s="2031"/>
      <c r="L5" s="2031"/>
      <c r="M5" s="2031"/>
      <c r="N5" s="2031"/>
      <c r="O5" s="2031"/>
      <c r="P5" s="2031"/>
      <c r="Q5" s="2031"/>
    </row>
    <row r="6" spans="1:22">
      <c r="A6" s="708"/>
      <c r="B6" s="1888"/>
      <c r="C6" s="1391"/>
      <c r="D6" s="2030" t="s">
        <v>551</v>
      </c>
      <c r="E6" s="2030"/>
      <c r="F6" s="2030"/>
      <c r="G6" s="2030"/>
      <c r="H6" s="2030"/>
      <c r="I6" s="2030"/>
      <c r="J6" s="2030"/>
      <c r="K6" s="2030"/>
      <c r="L6" s="2030"/>
      <c r="M6" s="2030"/>
      <c r="N6" s="2030"/>
      <c r="O6" s="2030"/>
      <c r="P6" s="2030"/>
      <c r="Q6" s="2030"/>
    </row>
    <row r="7" spans="1:22" ht="23.1" customHeight="1">
      <c r="A7" s="708"/>
      <c r="B7" s="1888"/>
      <c r="C7" s="1391"/>
      <c r="D7" s="1953" t="s">
        <v>552</v>
      </c>
      <c r="E7" s="1953"/>
      <c r="F7" s="1953"/>
      <c r="G7" s="1953"/>
      <c r="H7" s="1953"/>
      <c r="I7" s="1953"/>
      <c r="J7" s="1953"/>
      <c r="K7" s="1953"/>
      <c r="L7" s="1953"/>
      <c r="M7" s="1953"/>
      <c r="N7" s="1953"/>
      <c r="O7" s="1953"/>
      <c r="P7" s="1953"/>
      <c r="Q7" s="1953"/>
    </row>
    <row r="8" spans="1:22">
      <c r="A8" s="708"/>
      <c r="B8" s="1888"/>
      <c r="C8" s="1391"/>
      <c r="D8" s="2039"/>
      <c r="E8" s="2039"/>
      <c r="F8" s="2039"/>
      <c r="G8" s="2039"/>
      <c r="H8" s="2039"/>
      <c r="I8" s="2039"/>
      <c r="J8" s="2039"/>
      <c r="K8" s="2039"/>
      <c r="L8" s="2039"/>
      <c r="M8" s="2039"/>
      <c r="N8" s="2039"/>
      <c r="O8" s="2039"/>
      <c r="P8" s="2039"/>
      <c r="Q8" s="2039"/>
    </row>
    <row r="9" spans="1:22">
      <c r="A9" s="708"/>
      <c r="B9" s="1888"/>
      <c r="C9" s="1391"/>
      <c r="D9" s="2030" t="s">
        <v>553</v>
      </c>
      <c r="E9" s="2030"/>
      <c r="F9" s="2030"/>
      <c r="G9" s="2030"/>
      <c r="H9" s="2030"/>
      <c r="I9" s="2030"/>
      <c r="J9" s="2030"/>
      <c r="K9" s="2030"/>
      <c r="L9" s="2030"/>
      <c r="M9" s="2030"/>
      <c r="N9" s="2030"/>
      <c r="O9" s="2030"/>
      <c r="P9" s="2030"/>
      <c r="Q9" s="2030"/>
    </row>
    <row r="10" spans="1:22" ht="23.1" customHeight="1">
      <c r="A10" s="708"/>
      <c r="B10" s="1888"/>
      <c r="C10" s="1391"/>
      <c r="D10" s="1953" t="s">
        <v>554</v>
      </c>
      <c r="E10" s="1953"/>
      <c r="F10" s="1953"/>
      <c r="G10" s="1953"/>
      <c r="H10" s="1953"/>
      <c r="I10" s="1953"/>
      <c r="J10" s="1953"/>
      <c r="K10" s="1953"/>
      <c r="L10" s="1953"/>
      <c r="M10" s="1953"/>
      <c r="N10" s="1953"/>
      <c r="O10" s="1953"/>
      <c r="P10" s="1953"/>
      <c r="Q10" s="1953"/>
    </row>
    <row r="11" spans="1:22">
      <c r="A11" s="708"/>
      <c r="B11" s="1888"/>
      <c r="C11" s="1391"/>
      <c r="D11" s="2040"/>
      <c r="E11" s="2040"/>
      <c r="F11" s="2040"/>
      <c r="G11" s="2040"/>
      <c r="H11" s="2040"/>
      <c r="I11" s="2040"/>
      <c r="J11" s="2040"/>
      <c r="K11" s="2040"/>
      <c r="L11" s="2040"/>
      <c r="M11" s="2040"/>
      <c r="N11" s="2040"/>
      <c r="O11" s="2040"/>
      <c r="P11" s="2040"/>
      <c r="Q11" s="2040"/>
    </row>
    <row r="12" spans="1:22">
      <c r="A12" s="708"/>
      <c r="B12" s="1888"/>
      <c r="C12" s="1391"/>
      <c r="D12" s="2030" t="s">
        <v>555</v>
      </c>
      <c r="E12" s="2030"/>
      <c r="F12" s="2030"/>
      <c r="G12" s="2030"/>
      <c r="H12" s="2030"/>
      <c r="I12" s="2030"/>
      <c r="J12" s="2030"/>
      <c r="K12" s="2030"/>
      <c r="L12" s="2030"/>
      <c r="M12" s="2030"/>
      <c r="N12" s="2030"/>
      <c r="O12" s="2030"/>
      <c r="P12" s="2030"/>
      <c r="Q12" s="2030"/>
    </row>
    <row r="13" spans="1:22" ht="142.5" customHeight="1">
      <c r="A13" s="708"/>
      <c r="B13" s="1888"/>
      <c r="C13" s="1391"/>
      <c r="D13" s="1953" t="s">
        <v>556</v>
      </c>
      <c r="E13" s="2041"/>
      <c r="F13" s="2041"/>
      <c r="G13" s="2041"/>
      <c r="H13" s="2041"/>
      <c r="I13" s="2041"/>
      <c r="J13" s="2041"/>
      <c r="K13" s="2041"/>
      <c r="L13" s="2041"/>
      <c r="M13" s="2041"/>
      <c r="N13" s="2041"/>
      <c r="O13" s="2041"/>
      <c r="P13" s="2041"/>
      <c r="Q13" s="2041"/>
      <c r="T13" s="1403"/>
      <c r="U13" s="1404"/>
      <c r="V13" s="1405"/>
    </row>
    <row r="14" spans="1:22">
      <c r="A14" s="708"/>
      <c r="B14" s="1888"/>
      <c r="C14" s="1391"/>
      <c r="D14" s="2040"/>
      <c r="E14" s="2040"/>
      <c r="F14" s="2040"/>
      <c r="G14" s="2040"/>
      <c r="H14" s="2040"/>
      <c r="I14" s="2040"/>
      <c r="J14" s="2040"/>
      <c r="K14" s="2040"/>
      <c r="L14" s="2040"/>
      <c r="M14" s="2040"/>
      <c r="N14" s="2040"/>
      <c r="O14" s="2040"/>
      <c r="P14" s="2040"/>
      <c r="Q14" s="2040"/>
    </row>
    <row r="15" spans="1:22">
      <c r="A15" s="708"/>
      <c r="B15" s="1888"/>
      <c r="C15" s="1391"/>
      <c r="D15" s="2030" t="s">
        <v>557</v>
      </c>
      <c r="E15" s="2030"/>
      <c r="F15" s="2030"/>
      <c r="G15" s="2030"/>
      <c r="H15" s="2030"/>
      <c r="I15" s="2030"/>
      <c r="J15" s="2030"/>
      <c r="K15" s="2030"/>
      <c r="L15" s="2030"/>
      <c r="M15" s="2030"/>
      <c r="N15" s="2030"/>
      <c r="O15" s="2030"/>
      <c r="P15" s="2030"/>
      <c r="Q15" s="2030"/>
    </row>
    <row r="16" spans="1:22" ht="312" customHeight="1">
      <c r="A16" s="708"/>
      <c r="B16" s="1888"/>
      <c r="C16" s="1391"/>
      <c r="D16" s="1953" t="s">
        <v>1774</v>
      </c>
      <c r="E16" s="2041"/>
      <c r="F16" s="2041"/>
      <c r="G16" s="2041"/>
      <c r="H16" s="2041"/>
      <c r="I16" s="2041"/>
      <c r="J16" s="2041"/>
      <c r="K16" s="2041"/>
      <c r="L16" s="2041"/>
      <c r="M16" s="2041"/>
      <c r="N16" s="2041"/>
      <c r="O16" s="2041"/>
      <c r="P16" s="2041"/>
      <c r="Q16" s="2041"/>
    </row>
    <row r="17" spans="1:17" ht="122.25" customHeight="1">
      <c r="A17" s="708"/>
      <c r="B17" s="1888"/>
      <c r="C17" s="1391"/>
      <c r="D17" s="1953" t="s">
        <v>1945</v>
      </c>
      <c r="E17" s="1953"/>
      <c r="F17" s="1953"/>
      <c r="G17" s="1953"/>
      <c r="H17" s="1953"/>
      <c r="I17" s="1953"/>
      <c r="J17" s="1953"/>
      <c r="K17" s="1953"/>
      <c r="L17" s="1953"/>
      <c r="M17" s="1953"/>
      <c r="N17" s="1953"/>
      <c r="O17" s="1953"/>
      <c r="P17" s="1953"/>
      <c r="Q17" s="1953"/>
    </row>
    <row r="18" spans="1:17">
      <c r="A18" s="708"/>
      <c r="B18" s="1888"/>
      <c r="C18" s="1391"/>
      <c r="D18" s="1953"/>
      <c r="E18" s="1953"/>
      <c r="F18" s="1953"/>
      <c r="G18" s="1953"/>
      <c r="H18" s="1953"/>
      <c r="I18" s="1953"/>
      <c r="J18" s="1953"/>
      <c r="K18" s="1953"/>
      <c r="L18" s="1953"/>
      <c r="M18" s="1953"/>
      <c r="N18" s="1953"/>
      <c r="O18" s="1953"/>
      <c r="P18" s="1953"/>
      <c r="Q18" s="1953"/>
    </row>
    <row r="19" spans="1:17" ht="14.1" customHeight="1">
      <c r="A19" s="708"/>
      <c r="B19" s="1888"/>
      <c r="C19" s="1391"/>
      <c r="D19" s="2030" t="s">
        <v>558</v>
      </c>
      <c r="E19" s="2030"/>
      <c r="F19" s="2030"/>
      <c r="G19" s="2030"/>
      <c r="H19" s="2030"/>
      <c r="I19" s="2030"/>
      <c r="J19" s="2030"/>
      <c r="K19" s="2030"/>
      <c r="L19" s="2030"/>
      <c r="M19" s="2030"/>
      <c r="N19" s="2030"/>
      <c r="O19" s="2030"/>
      <c r="P19" s="2030"/>
      <c r="Q19" s="2030"/>
    </row>
    <row r="20" spans="1:17" ht="146.25" customHeight="1">
      <c r="A20" s="708"/>
      <c r="B20" s="1888"/>
      <c r="C20" s="1391"/>
      <c r="D20" s="1953" t="s">
        <v>2008</v>
      </c>
      <c r="E20" s="1953"/>
      <c r="F20" s="1953"/>
      <c r="G20" s="1953"/>
      <c r="H20" s="1953"/>
      <c r="I20" s="1953"/>
      <c r="J20" s="1953"/>
      <c r="K20" s="1953"/>
      <c r="L20" s="1953"/>
      <c r="M20" s="1953"/>
      <c r="N20" s="1953"/>
      <c r="O20" s="1953"/>
      <c r="P20" s="1953"/>
      <c r="Q20" s="1953"/>
    </row>
    <row r="21" spans="1:17">
      <c r="A21" s="708"/>
      <c r="B21" s="1888"/>
      <c r="C21" s="1391"/>
      <c r="D21" s="2029" t="s">
        <v>559</v>
      </c>
      <c r="E21" s="2029"/>
      <c r="F21" s="2029"/>
      <c r="G21" s="2029"/>
      <c r="H21" s="2029"/>
      <c r="I21" s="2029"/>
      <c r="J21" s="2029"/>
      <c r="K21" s="2029"/>
      <c r="L21" s="2029"/>
      <c r="M21" s="2029"/>
      <c r="N21" s="2029"/>
      <c r="O21" s="2029"/>
      <c r="P21" s="2029"/>
      <c r="Q21" s="2029"/>
    </row>
    <row r="22" spans="1:17">
      <c r="A22" s="708"/>
      <c r="B22" s="1390"/>
      <c r="C22" s="1391"/>
      <c r="D22" s="1953"/>
      <c r="E22" s="1953"/>
      <c r="F22" s="1953"/>
      <c r="G22" s="1953"/>
      <c r="H22" s="1953"/>
      <c r="I22" s="1953"/>
      <c r="J22" s="1953"/>
      <c r="K22" s="1953"/>
      <c r="L22" s="1953"/>
      <c r="M22" s="1953"/>
      <c r="N22" s="1953"/>
      <c r="O22" s="1953"/>
      <c r="P22" s="1953"/>
      <c r="Q22" s="1953"/>
    </row>
    <row r="23" spans="1:17" ht="14.1" customHeight="1">
      <c r="A23" s="708"/>
      <c r="B23" s="1390"/>
      <c r="C23" s="1391"/>
      <c r="D23" s="2030" t="s">
        <v>560</v>
      </c>
      <c r="E23" s="2030"/>
      <c r="F23" s="2030"/>
      <c r="G23" s="2030"/>
      <c r="H23" s="2030"/>
      <c r="I23" s="2030"/>
      <c r="J23" s="2030"/>
      <c r="K23" s="2030"/>
      <c r="L23" s="2030"/>
      <c r="M23" s="2030"/>
      <c r="N23" s="2030"/>
      <c r="O23" s="2030"/>
      <c r="P23" s="2030"/>
      <c r="Q23" s="2030"/>
    </row>
    <row r="24" spans="1:17" ht="226.5" customHeight="1">
      <c r="A24" s="708"/>
      <c r="B24" s="1390"/>
      <c r="C24" s="1391"/>
      <c r="D24" s="1953" t="s">
        <v>561</v>
      </c>
      <c r="E24" s="1953"/>
      <c r="F24" s="1953"/>
      <c r="G24" s="1953"/>
      <c r="H24" s="1953"/>
      <c r="I24" s="1953"/>
      <c r="J24" s="1953"/>
      <c r="K24" s="1953"/>
      <c r="L24" s="1953"/>
      <c r="M24" s="1953"/>
      <c r="N24" s="1953"/>
      <c r="O24" s="1953"/>
      <c r="P24" s="1953"/>
      <c r="Q24" s="1953"/>
    </row>
    <row r="25" spans="1:17">
      <c r="A25" s="708"/>
      <c r="B25" s="1390"/>
      <c r="C25" s="1391"/>
      <c r="D25" s="2029"/>
      <c r="E25" s="2029"/>
      <c r="F25" s="2029"/>
      <c r="G25" s="2029"/>
      <c r="H25" s="2029"/>
      <c r="I25" s="2029"/>
      <c r="J25" s="2029"/>
      <c r="K25" s="2029"/>
      <c r="L25" s="2029"/>
      <c r="M25" s="2029"/>
      <c r="N25" s="2029"/>
      <c r="O25" s="2029"/>
      <c r="P25" s="2029"/>
      <c r="Q25" s="2029"/>
    </row>
    <row r="26" spans="1:17" ht="24" customHeight="1">
      <c r="A26" s="708"/>
      <c r="B26" s="1390"/>
      <c r="C26" s="1391"/>
      <c r="D26" s="1953" t="s">
        <v>562</v>
      </c>
      <c r="E26" s="1953"/>
      <c r="F26" s="1953"/>
      <c r="G26" s="1953"/>
      <c r="H26" s="1953"/>
      <c r="I26" s="1953"/>
      <c r="J26" s="1953"/>
      <c r="K26" s="1953"/>
      <c r="L26" s="1953"/>
      <c r="M26" s="1953"/>
      <c r="N26" s="1953"/>
      <c r="O26" s="1953"/>
      <c r="P26" s="1953"/>
      <c r="Q26" s="1953"/>
    </row>
    <row r="27" spans="1:17" ht="18.75">
      <c r="A27" s="708"/>
      <c r="B27"/>
      <c r="C27" s="1391"/>
      <c r="D27" s="1294"/>
      <c r="E27" s="1294"/>
      <c r="F27" s="1390"/>
      <c r="G27" s="1391"/>
      <c r="H27" s="1390"/>
    </row>
    <row r="28" spans="1:17">
      <c r="A28" s="708"/>
      <c r="B28" s="1390"/>
      <c r="C28" s="1391"/>
      <c r="D28" s="891" t="s">
        <v>563</v>
      </c>
      <c r="F28" s="1390"/>
      <c r="G28" s="1391"/>
      <c r="H28" s="1390"/>
    </row>
    <row r="29" spans="1:17" ht="17.100000000000001" customHeight="1">
      <c r="A29" s="708"/>
      <c r="B29" s="1390"/>
      <c r="C29" s="1406"/>
      <c r="D29" s="1419" t="e" vm="7">
        <v>#VALUE!</v>
      </c>
      <c r="E29" s="1407" t="s">
        <v>564</v>
      </c>
      <c r="F29" s="1390"/>
      <c r="G29" s="1391"/>
      <c r="H29" s="1390"/>
    </row>
    <row r="30" spans="1:17">
      <c r="A30" s="708"/>
      <c r="B30"/>
      <c r="C30" s="1406"/>
      <c r="D30" s="1420" t="e" vm="8">
        <v>#VALUE!</v>
      </c>
      <c r="E30" s="1407" t="s">
        <v>565</v>
      </c>
      <c r="F30"/>
      <c r="G30" s="1391"/>
      <c r="H30" s="1390"/>
    </row>
    <row r="31" spans="1:17">
      <c r="A31" s="708"/>
      <c r="B31" s="1390"/>
      <c r="C31" s="1406"/>
      <c r="D31" s="1421" t="e" vm="9">
        <v>#VALUE!</v>
      </c>
      <c r="E31" s="1407" t="s">
        <v>566</v>
      </c>
      <c r="F31" s="1390"/>
      <c r="G31" s="1391"/>
      <c r="H31" s="1390"/>
    </row>
    <row r="32" spans="1:17">
      <c r="A32" s="708"/>
      <c r="B32" s="1390"/>
      <c r="C32" s="1391"/>
      <c r="D32" s="1423" t="e" vm="10">
        <v>#VALUE!</v>
      </c>
      <c r="E32" s="1407" t="s">
        <v>567</v>
      </c>
      <c r="F32" s="1408"/>
      <c r="G32" s="1402"/>
      <c r="H32" s="1390"/>
    </row>
    <row r="33" spans="1:19">
      <c r="A33" s="708"/>
      <c r="B33" s="1390"/>
      <c r="C33" s="1391"/>
      <c r="D33" s="1560"/>
      <c r="E33" s="800"/>
      <c r="F33" s="1408"/>
      <c r="G33" s="1402"/>
      <c r="H33" s="1390"/>
    </row>
    <row r="34" spans="1:19">
      <c r="A34" s="708"/>
      <c r="B34" s="1390"/>
      <c r="C34" s="1391"/>
      <c r="D34" s="2031" t="s">
        <v>568</v>
      </c>
      <c r="E34" s="2031"/>
      <c r="F34" s="2031"/>
      <c r="G34" s="2031"/>
      <c r="H34" s="2031"/>
      <c r="I34" s="2031"/>
      <c r="J34" s="2031"/>
      <c r="K34" s="2031"/>
      <c r="L34" s="2031"/>
      <c r="M34" s="2031"/>
      <c r="N34" s="2031"/>
      <c r="O34" s="2031"/>
      <c r="P34" s="2031"/>
      <c r="Q34" s="2031"/>
    </row>
    <row r="35" spans="1:19" ht="60.75">
      <c r="A35" s="708"/>
      <c r="B35" s="1390"/>
      <c r="C35" s="1390"/>
      <c r="D35" s="1998" t="s">
        <v>569</v>
      </c>
      <c r="E35" s="1998"/>
      <c r="F35" s="35" t="s">
        <v>570</v>
      </c>
      <c r="G35" s="1401" t="s">
        <v>571</v>
      </c>
      <c r="H35" s="1401" t="s">
        <v>572</v>
      </c>
      <c r="I35" s="1401" t="s">
        <v>573</v>
      </c>
      <c r="J35" s="1401" t="s">
        <v>574</v>
      </c>
      <c r="K35" s="1401" t="s">
        <v>575</v>
      </c>
      <c r="L35" s="1401" t="s">
        <v>576</v>
      </c>
      <c r="M35" s="1401" t="s">
        <v>577</v>
      </c>
      <c r="N35" s="1401" t="s">
        <v>578</v>
      </c>
      <c r="O35" s="1401" t="s">
        <v>579</v>
      </c>
      <c r="P35" s="1401" t="s">
        <v>580</v>
      </c>
      <c r="Q35" s="1399" t="s">
        <v>581</v>
      </c>
      <c r="R35" s="1495"/>
    </row>
    <row r="36" spans="1:19">
      <c r="A36" s="708"/>
      <c r="B36" s="1390"/>
      <c r="C36" s="1390"/>
      <c r="D36" s="1948" t="s">
        <v>582</v>
      </c>
      <c r="E36" s="1948"/>
      <c r="F36" s="1948"/>
      <c r="G36" s="1948"/>
      <c r="H36" s="1948"/>
      <c r="I36" s="1948"/>
      <c r="J36" s="1948"/>
      <c r="K36" s="1948"/>
      <c r="L36" s="1948"/>
      <c r="M36" s="1948"/>
      <c r="N36" s="1948"/>
      <c r="O36" s="1948"/>
      <c r="P36" s="1948"/>
      <c r="Q36" s="1948"/>
    </row>
    <row r="37" spans="1:19">
      <c r="A37" s="708"/>
      <c r="B37" s="1390"/>
      <c r="C37" s="1390"/>
      <c r="D37" s="1577" t="s">
        <v>583</v>
      </c>
      <c r="E37" s="1984" t="s">
        <v>584</v>
      </c>
      <c r="F37" s="1984"/>
      <c r="G37" s="1984"/>
      <c r="H37" s="1984"/>
      <c r="I37" s="1984"/>
      <c r="J37" s="1984"/>
      <c r="K37" s="1984"/>
      <c r="L37" s="1984"/>
      <c r="M37" s="1984"/>
      <c r="N37" s="1984"/>
      <c r="O37" s="1984"/>
      <c r="P37" s="1984"/>
      <c r="Q37" s="1984"/>
    </row>
    <row r="38" spans="1:19" ht="165.75" customHeight="1">
      <c r="A38" s="1392"/>
      <c r="B38" s="1393"/>
      <c r="C38" s="1394"/>
      <c r="D38" s="1986" t="s">
        <v>585</v>
      </c>
      <c r="E38" s="1986"/>
      <c r="F38" s="2000"/>
      <c r="G38" s="1561" t="e" vm="7">
        <v>#VALUE!</v>
      </c>
      <c r="H38" s="1561" t="e" vm="7">
        <v>#VALUE!</v>
      </c>
      <c r="I38" s="1562" t="e" vm="7">
        <v>#VALUE!</v>
      </c>
      <c r="J38" s="1561" t="e" vm="7">
        <v>#VALUE!</v>
      </c>
      <c r="K38" s="1561" t="e" vm="7">
        <v>#VALUE!</v>
      </c>
      <c r="L38" s="1561" t="e" vm="7">
        <v>#VALUE!</v>
      </c>
      <c r="M38" s="1561" t="e" vm="7">
        <v>#VALUE!</v>
      </c>
      <c r="N38" s="1561" t="e" vm="7">
        <v>#VALUE!</v>
      </c>
      <c r="O38" s="1561" t="e" vm="7">
        <v>#VALUE!</v>
      </c>
      <c r="P38" s="1561" t="e" vm="7">
        <v>#VALUE!</v>
      </c>
      <c r="Q38" s="1422" t="s">
        <v>1995</v>
      </c>
      <c r="S38"/>
    </row>
    <row r="39" spans="1:19">
      <c r="A39" s="1392"/>
      <c r="B39" s="1393"/>
      <c r="C39" s="1394"/>
      <c r="D39" s="1578" t="s">
        <v>586</v>
      </c>
      <c r="E39" s="1944" t="s">
        <v>587</v>
      </c>
      <c r="F39" s="1944"/>
      <c r="G39" s="1945"/>
      <c r="H39" s="1945"/>
      <c r="I39" s="1945"/>
      <c r="J39" s="1945"/>
      <c r="K39" s="1945"/>
      <c r="L39" s="1945"/>
      <c r="M39" s="1945"/>
      <c r="N39" s="1945"/>
      <c r="O39" s="1945"/>
      <c r="P39" s="1945"/>
      <c r="Q39" s="1946"/>
      <c r="S39"/>
    </row>
    <row r="40" spans="1:19" ht="117.75" customHeight="1">
      <c r="A40" s="1400"/>
      <c r="B40" s="1400"/>
      <c r="C40" s="1400"/>
      <c r="D40" s="1949" t="s">
        <v>588</v>
      </c>
      <c r="E40" s="1949"/>
      <c r="F40" s="1950"/>
      <c r="G40" s="1561" t="e" vm="7">
        <v>#VALUE!</v>
      </c>
      <c r="H40" s="1561" t="e" vm="7">
        <v>#VALUE!</v>
      </c>
      <c r="I40" s="1562" t="e" vm="7">
        <v>#VALUE!</v>
      </c>
      <c r="J40" s="1561" t="e" vm="7">
        <v>#VALUE!</v>
      </c>
      <c r="K40" s="1561" t="e" vm="7">
        <v>#VALUE!</v>
      </c>
      <c r="L40" s="1561" t="e" vm="7">
        <v>#VALUE!</v>
      </c>
      <c r="M40" s="1561" t="e" vm="7">
        <v>#VALUE!</v>
      </c>
      <c r="N40" s="1561" t="e" vm="7">
        <v>#VALUE!</v>
      </c>
      <c r="O40" s="1561" t="e" vm="7">
        <v>#VALUE!</v>
      </c>
      <c r="P40" s="1561" t="e" vm="7">
        <v>#VALUE!</v>
      </c>
      <c r="Q40" s="1422" t="s">
        <v>1995</v>
      </c>
    </row>
    <row r="41" spans="1:19">
      <c r="A41" s="1392"/>
      <c r="B41" s="1393"/>
      <c r="C41" s="1394"/>
      <c r="D41" s="1577" t="s">
        <v>589</v>
      </c>
      <c r="E41" s="1944" t="s">
        <v>590</v>
      </c>
      <c r="F41" s="1944"/>
      <c r="G41" s="1945"/>
      <c r="H41" s="1945"/>
      <c r="I41" s="1945"/>
      <c r="J41" s="1945"/>
      <c r="K41" s="1945"/>
      <c r="L41" s="1945"/>
      <c r="M41" s="1945"/>
      <c r="N41" s="1945"/>
      <c r="O41" s="1945"/>
      <c r="P41" s="1945"/>
      <c r="Q41" s="1946"/>
      <c r="S41"/>
    </row>
    <row r="42" spans="1:19" ht="129" customHeight="1">
      <c r="A42" s="1395"/>
      <c r="B42" s="1396"/>
      <c r="C42" s="1395"/>
      <c r="D42" s="1943" t="s">
        <v>591</v>
      </c>
      <c r="E42" s="1943"/>
      <c r="F42" s="1947"/>
      <c r="G42" s="1561" t="e" vm="7">
        <v>#VALUE!</v>
      </c>
      <c r="H42" s="1563" t="e" vm="10">
        <v>#VALUE!</v>
      </c>
      <c r="I42" s="1563" t="e" vm="10">
        <v>#VALUE!</v>
      </c>
      <c r="J42" s="1563" t="e" vm="10">
        <v>#VALUE!</v>
      </c>
      <c r="K42" s="1563" t="e" vm="10">
        <v>#VALUE!</v>
      </c>
      <c r="L42" s="1563" t="e" vm="10">
        <v>#VALUE!</v>
      </c>
      <c r="M42" s="1563" t="e" vm="10">
        <v>#VALUE!</v>
      </c>
      <c r="N42" s="1563" t="e" vm="10">
        <v>#VALUE!</v>
      </c>
      <c r="O42" s="1563" t="e" vm="10">
        <v>#VALUE!</v>
      </c>
      <c r="P42" s="1563" t="e" vm="10">
        <v>#VALUE!</v>
      </c>
      <c r="Q42" s="1422" t="s">
        <v>592</v>
      </c>
    </row>
    <row r="43" spans="1:19" ht="14.1" customHeight="1">
      <c r="A43" s="1395"/>
      <c r="B43" s="1396"/>
      <c r="C43" s="1395"/>
      <c r="D43" s="1579" t="s">
        <v>593</v>
      </c>
      <c r="E43" s="1944" t="s">
        <v>594</v>
      </c>
      <c r="F43" s="1944"/>
      <c r="G43" s="1945"/>
      <c r="H43" s="1945"/>
      <c r="I43" s="1945"/>
      <c r="J43" s="1945"/>
      <c r="K43" s="1945"/>
      <c r="L43" s="1945"/>
      <c r="M43" s="1945"/>
      <c r="N43" s="1945"/>
      <c r="O43" s="1945"/>
      <c r="P43" s="1945"/>
      <c r="Q43" s="1946"/>
    </row>
    <row r="44" spans="1:19" ht="94.5" customHeight="1">
      <c r="A44" s="1395"/>
      <c r="B44" s="1396"/>
      <c r="C44" s="1395"/>
      <c r="D44" s="1943" t="s">
        <v>595</v>
      </c>
      <c r="E44" s="1943"/>
      <c r="F44" s="1947"/>
      <c r="G44" s="1561" t="e" vm="7">
        <v>#VALUE!</v>
      </c>
      <c r="H44" s="1563" t="e" vm="10">
        <v>#VALUE!</v>
      </c>
      <c r="I44" s="1563" t="e" vm="10">
        <v>#VALUE!</v>
      </c>
      <c r="J44" s="1563" t="e" vm="10">
        <v>#VALUE!</v>
      </c>
      <c r="K44" s="1563" t="e" vm="10">
        <v>#VALUE!</v>
      </c>
      <c r="L44" s="1563" t="e" vm="10">
        <v>#VALUE!</v>
      </c>
      <c r="M44" s="1563" t="e" vm="10">
        <v>#VALUE!</v>
      </c>
      <c r="N44" s="1563" t="e" vm="10">
        <v>#VALUE!</v>
      </c>
      <c r="O44" s="1563" t="e" vm="10">
        <v>#VALUE!</v>
      </c>
      <c r="P44" s="1563" t="e" vm="10">
        <v>#VALUE!</v>
      </c>
      <c r="Q44" s="1422" t="s">
        <v>592</v>
      </c>
    </row>
    <row r="45" spans="1:19" ht="14.1" customHeight="1">
      <c r="A45" s="1395"/>
      <c r="B45" s="1396"/>
      <c r="C45" s="1395"/>
      <c r="D45" s="1579" t="s">
        <v>596</v>
      </c>
      <c r="E45" s="1944" t="s">
        <v>597</v>
      </c>
      <c r="F45" s="1944"/>
      <c r="G45" s="1945"/>
      <c r="H45" s="1945"/>
      <c r="I45" s="1945"/>
      <c r="J45" s="1945"/>
      <c r="K45" s="1945"/>
      <c r="L45" s="1945"/>
      <c r="M45" s="1945"/>
      <c r="N45" s="1945"/>
      <c r="O45" s="1945"/>
      <c r="P45" s="1945"/>
      <c r="Q45" s="1946"/>
    </row>
    <row r="46" spans="1:19" ht="66.75" customHeight="1">
      <c r="A46" s="1400"/>
      <c r="B46" s="1400"/>
      <c r="C46" s="1400"/>
      <c r="D46" s="1949" t="s">
        <v>598</v>
      </c>
      <c r="E46" s="1949"/>
      <c r="F46" s="1950"/>
      <c r="G46" s="1561" t="e" vm="7">
        <v>#VALUE!</v>
      </c>
      <c r="H46" s="1563" t="e" vm="10">
        <v>#VALUE!</v>
      </c>
      <c r="I46" s="1563" t="e" vm="10">
        <v>#VALUE!</v>
      </c>
      <c r="J46" s="1563" t="e" vm="10">
        <v>#VALUE!</v>
      </c>
      <c r="K46" s="1563" t="e" vm="10">
        <v>#VALUE!</v>
      </c>
      <c r="L46" s="1563" t="e" vm="10">
        <v>#VALUE!</v>
      </c>
      <c r="M46" s="1563" t="e" vm="10">
        <v>#VALUE!</v>
      </c>
      <c r="N46" s="1563" t="e" vm="10">
        <v>#VALUE!</v>
      </c>
      <c r="O46" s="1563" t="e" vm="10">
        <v>#VALUE!</v>
      </c>
      <c r="P46" s="1563" t="e" vm="10">
        <v>#VALUE!</v>
      </c>
      <c r="Q46" s="1422" t="s">
        <v>592</v>
      </c>
    </row>
    <row r="47" spans="1:19">
      <c r="A47" s="1400"/>
      <c r="B47" s="1400"/>
      <c r="C47" s="1400"/>
      <c r="D47" s="1948" t="s">
        <v>599</v>
      </c>
      <c r="E47" s="1948"/>
      <c r="F47" s="1948"/>
      <c r="G47" s="1948"/>
      <c r="H47" s="1948"/>
      <c r="I47" s="1948"/>
      <c r="J47" s="1948"/>
      <c r="K47" s="1948"/>
      <c r="L47" s="1948"/>
      <c r="M47" s="1948"/>
      <c r="N47" s="1948"/>
      <c r="O47" s="1948"/>
      <c r="P47" s="1948"/>
      <c r="Q47" s="1948"/>
    </row>
    <row r="48" spans="1:19" ht="14.1" customHeight="1">
      <c r="A48" s="1395"/>
      <c r="B48" s="1396"/>
      <c r="C48" s="1395"/>
      <c r="D48" s="1576" t="s">
        <v>600</v>
      </c>
      <c r="E48" s="1944" t="s">
        <v>601</v>
      </c>
      <c r="F48" s="1944"/>
      <c r="G48" s="1945"/>
      <c r="H48" s="1945"/>
      <c r="I48" s="1945"/>
      <c r="J48" s="1945"/>
      <c r="K48" s="1945"/>
      <c r="L48" s="1945"/>
      <c r="M48" s="1945"/>
      <c r="N48" s="1945"/>
      <c r="O48" s="1945"/>
      <c r="P48" s="1945"/>
      <c r="Q48" s="1946"/>
    </row>
    <row r="49" spans="1:17" ht="215.25" customHeight="1">
      <c r="A49" s="1400"/>
      <c r="B49" s="1400"/>
      <c r="C49" s="1400"/>
      <c r="D49" s="1949" t="s">
        <v>602</v>
      </c>
      <c r="E49" s="1949"/>
      <c r="F49" s="1950"/>
      <c r="G49" s="1561" t="e" vm="7">
        <v>#VALUE!</v>
      </c>
      <c r="H49" s="1563" t="e" vm="10">
        <v>#VALUE!</v>
      </c>
      <c r="I49" s="1563" t="e" vm="10">
        <v>#VALUE!</v>
      </c>
      <c r="J49" s="1563" t="e" vm="10">
        <v>#VALUE!</v>
      </c>
      <c r="K49" s="1563" t="e" vm="10">
        <v>#VALUE!</v>
      </c>
      <c r="L49" s="1563" t="e" vm="10">
        <v>#VALUE!</v>
      </c>
      <c r="M49" s="1563" t="e" vm="10">
        <v>#VALUE!</v>
      </c>
      <c r="N49" s="1563" t="e" vm="10">
        <v>#VALUE!</v>
      </c>
      <c r="O49" s="1563" t="e" vm="10">
        <v>#VALUE!</v>
      </c>
      <c r="P49" s="1563" t="e" vm="10">
        <v>#VALUE!</v>
      </c>
      <c r="Q49" s="1422" t="s">
        <v>592</v>
      </c>
    </row>
    <row r="50" spans="1:17" ht="14.1" customHeight="1">
      <c r="A50" s="1395"/>
      <c r="B50" s="1396"/>
      <c r="C50" s="1395"/>
      <c r="D50" s="1546" t="s">
        <v>603</v>
      </c>
      <c r="E50" s="1944" t="s">
        <v>604</v>
      </c>
      <c r="F50" s="1944"/>
      <c r="G50" s="1945"/>
      <c r="H50" s="1945"/>
      <c r="I50" s="1945"/>
      <c r="J50" s="1945"/>
      <c r="K50" s="1945"/>
      <c r="L50" s="1945"/>
      <c r="M50" s="1945"/>
      <c r="N50" s="1945"/>
      <c r="O50" s="1945"/>
      <c r="P50" s="1945"/>
      <c r="Q50" s="1946"/>
    </row>
    <row r="51" spans="1:17" ht="285.75" customHeight="1">
      <c r="D51" s="1949" t="s">
        <v>1978</v>
      </c>
      <c r="E51" s="1949"/>
      <c r="F51" s="1950"/>
      <c r="G51" s="1561" t="e" vm="7">
        <v>#VALUE!</v>
      </c>
      <c r="H51" s="1561" t="e" vm="7">
        <v>#VALUE!</v>
      </c>
      <c r="I51" s="1562" t="e" vm="7">
        <v>#VALUE!</v>
      </c>
      <c r="J51" s="1561" t="e" vm="7">
        <v>#VALUE!</v>
      </c>
      <c r="K51" s="1561" t="e" vm="7">
        <v>#VALUE!</v>
      </c>
      <c r="L51" s="1561" t="e" vm="7">
        <v>#VALUE!</v>
      </c>
      <c r="M51" s="1561" t="e" vm="7">
        <v>#VALUE!</v>
      </c>
      <c r="N51" s="1561" t="e" vm="7">
        <v>#VALUE!</v>
      </c>
      <c r="O51" s="1561" t="e" vm="7">
        <v>#VALUE!</v>
      </c>
      <c r="P51" s="1561" t="e" vm="7">
        <v>#VALUE!</v>
      </c>
      <c r="Q51" s="1422" t="s">
        <v>1995</v>
      </c>
    </row>
    <row r="52" spans="1:17">
      <c r="D52" s="1948" t="s">
        <v>605</v>
      </c>
      <c r="E52" s="1948"/>
      <c r="F52" s="1948"/>
      <c r="G52" s="1948"/>
      <c r="H52" s="1948"/>
      <c r="I52" s="1948"/>
      <c r="J52" s="1948"/>
      <c r="K52" s="1948"/>
      <c r="L52" s="1948"/>
      <c r="M52" s="1948"/>
      <c r="N52" s="1948"/>
      <c r="O52" s="1948"/>
      <c r="P52" s="1948"/>
      <c r="Q52" s="1948"/>
    </row>
    <row r="53" spans="1:17" ht="24.6" customHeight="1">
      <c r="A53" s="1395"/>
      <c r="B53" s="1396"/>
      <c r="C53" s="1395"/>
      <c r="D53" s="1546" t="s">
        <v>606</v>
      </c>
      <c r="E53" s="1944" t="s">
        <v>607</v>
      </c>
      <c r="F53" s="1944"/>
      <c r="G53" s="1945"/>
      <c r="H53" s="1945"/>
      <c r="I53" s="1945"/>
      <c r="J53" s="1945"/>
      <c r="K53" s="1945"/>
      <c r="L53" s="1945"/>
      <c r="M53" s="1945"/>
      <c r="N53" s="1945"/>
      <c r="O53" s="1945"/>
      <c r="P53" s="1945"/>
      <c r="Q53" s="1946"/>
    </row>
    <row r="54" spans="1:17" ht="217.5" customHeight="1">
      <c r="D54" s="1949" t="s">
        <v>1979</v>
      </c>
      <c r="E54" s="1949"/>
      <c r="F54" s="1950"/>
      <c r="G54" s="1563" t="e" vm="10">
        <v>#VALUE!</v>
      </c>
      <c r="H54" s="1561" t="e" vm="7">
        <v>#VALUE!</v>
      </c>
      <c r="I54" s="1562" t="e" vm="7">
        <v>#VALUE!</v>
      </c>
      <c r="J54" s="1561" t="e" vm="7">
        <v>#VALUE!</v>
      </c>
      <c r="K54" s="1561" t="e" vm="7">
        <v>#VALUE!</v>
      </c>
      <c r="L54" s="1561" t="e" vm="7">
        <v>#VALUE!</v>
      </c>
      <c r="M54" s="1561" t="e" vm="7">
        <v>#VALUE!</v>
      </c>
      <c r="N54" s="1561" t="e" vm="7">
        <v>#VALUE!</v>
      </c>
      <c r="O54" s="1561" t="e" vm="7">
        <v>#VALUE!</v>
      </c>
      <c r="P54" s="1561" t="e" vm="7">
        <v>#VALUE!</v>
      </c>
      <c r="Q54" s="1422" t="s">
        <v>2001</v>
      </c>
    </row>
    <row r="55" spans="1:17" ht="24.6" customHeight="1">
      <c r="A55" s="1395"/>
      <c r="B55" s="1396"/>
      <c r="C55" s="1395"/>
      <c r="D55" s="1546" t="s">
        <v>609</v>
      </c>
      <c r="E55" s="1944" t="s">
        <v>610</v>
      </c>
      <c r="F55" s="1944"/>
      <c r="G55" s="1945"/>
      <c r="H55" s="1945"/>
      <c r="I55" s="1945"/>
      <c r="J55" s="1945"/>
      <c r="K55" s="1945"/>
      <c r="L55" s="1945"/>
      <c r="M55" s="1945"/>
      <c r="N55" s="1945"/>
      <c r="O55" s="1945"/>
      <c r="P55" s="1945"/>
      <c r="Q55" s="1946"/>
    </row>
    <row r="56" spans="1:17" ht="237.75" customHeight="1">
      <c r="D56" s="1949" t="s">
        <v>611</v>
      </c>
      <c r="E56" s="1949"/>
      <c r="F56" s="1950"/>
      <c r="G56" s="1563" t="e" vm="10">
        <v>#VALUE!</v>
      </c>
      <c r="H56" s="1561" t="e" vm="7">
        <v>#VALUE!</v>
      </c>
      <c r="I56" s="1563" t="e" vm="10">
        <v>#VALUE!</v>
      </c>
      <c r="J56" s="1561" t="e" vm="7">
        <v>#VALUE!</v>
      </c>
      <c r="K56" s="1561" t="e" vm="7">
        <v>#VALUE!</v>
      </c>
      <c r="L56" s="1561" t="e" vm="7">
        <v>#VALUE!</v>
      </c>
      <c r="M56" s="1561" t="e" vm="7">
        <v>#VALUE!</v>
      </c>
      <c r="N56" s="1561" t="e" vm="7">
        <v>#VALUE!</v>
      </c>
      <c r="O56" s="1561" t="e" vm="7">
        <v>#VALUE!</v>
      </c>
      <c r="P56" s="1561" t="e" vm="7">
        <v>#VALUE!</v>
      </c>
      <c r="Q56" s="1422" t="s">
        <v>2002</v>
      </c>
    </row>
    <row r="57" spans="1:17">
      <c r="A57" s="1395"/>
      <c r="B57" s="1396"/>
      <c r="C57" s="1395"/>
      <c r="D57" s="1546" t="s">
        <v>612</v>
      </c>
      <c r="E57" s="1944" t="s">
        <v>613</v>
      </c>
      <c r="F57" s="1944"/>
      <c r="G57" s="1945"/>
      <c r="H57" s="1945"/>
      <c r="I57" s="1945"/>
      <c r="J57" s="1945"/>
      <c r="K57" s="1945"/>
      <c r="L57" s="1945"/>
      <c r="M57" s="1945"/>
      <c r="N57" s="1945"/>
      <c r="O57" s="1945"/>
      <c r="P57" s="1945"/>
      <c r="Q57" s="1946"/>
    </row>
    <row r="58" spans="1:17" ht="249" customHeight="1">
      <c r="A58" s="1395"/>
      <c r="B58" s="1396"/>
      <c r="C58" s="1395"/>
      <c r="D58" s="2011" t="s">
        <v>614</v>
      </c>
      <c r="E58" s="2014"/>
      <c r="F58" s="2015"/>
      <c r="G58" s="1563" t="e" vm="10">
        <v>#VALUE!</v>
      </c>
      <c r="H58" s="1561" t="e" vm="7">
        <v>#VALUE!</v>
      </c>
      <c r="I58" s="1562" t="e" vm="7">
        <v>#VALUE!</v>
      </c>
      <c r="J58" s="1561" t="e" vm="7">
        <v>#VALUE!</v>
      </c>
      <c r="K58" s="1561" t="e" vm="7">
        <v>#VALUE!</v>
      </c>
      <c r="L58" s="1561" t="e" vm="7">
        <v>#VALUE!</v>
      </c>
      <c r="M58" s="1561" t="e" vm="7">
        <v>#VALUE!</v>
      </c>
      <c r="N58" s="1561" t="e" vm="7">
        <v>#VALUE!</v>
      </c>
      <c r="O58" s="1561" t="e" vm="7">
        <v>#VALUE!</v>
      </c>
      <c r="P58" s="1561" t="e" vm="7">
        <v>#VALUE!</v>
      </c>
      <c r="Q58" s="1580" t="s">
        <v>2001</v>
      </c>
    </row>
    <row r="59" spans="1:17" ht="24" customHeight="1">
      <c r="A59" s="1395"/>
      <c r="B59" s="1396"/>
      <c r="C59" s="1395"/>
      <c r="D59" s="1546" t="s">
        <v>615</v>
      </c>
      <c r="E59" s="1944" t="s">
        <v>616</v>
      </c>
      <c r="F59" s="1944"/>
      <c r="G59" s="1945"/>
      <c r="H59" s="1945"/>
      <c r="I59" s="1945"/>
      <c r="J59" s="1945"/>
      <c r="K59" s="1945"/>
      <c r="L59" s="1945"/>
      <c r="M59" s="1945"/>
      <c r="N59" s="1945"/>
      <c r="O59" s="1945"/>
      <c r="P59" s="1945"/>
      <c r="Q59" s="1946"/>
    </row>
    <row r="60" spans="1:17" ht="409.6" customHeight="1">
      <c r="D60" s="2016" t="s">
        <v>1980</v>
      </c>
      <c r="E60" s="2016"/>
      <c r="F60" s="2017"/>
      <c r="G60" s="1938" t="e" vm="7">
        <v>#VALUE!</v>
      </c>
      <c r="H60" s="1938" t="e" vm="7">
        <v>#VALUE!</v>
      </c>
      <c r="I60" s="1938" t="e" vm="7">
        <v>#VALUE!</v>
      </c>
      <c r="J60" s="1938" t="e" vm="7">
        <v>#VALUE!</v>
      </c>
      <c r="K60" s="1938" t="e" vm="7">
        <v>#VALUE!</v>
      </c>
      <c r="L60" s="1938" t="e" vm="7">
        <v>#VALUE!</v>
      </c>
      <c r="M60" s="1938" t="e" vm="7">
        <v>#VALUE!</v>
      </c>
      <c r="N60" s="1938" t="e" vm="7">
        <v>#VALUE!</v>
      </c>
      <c r="O60" s="1938" t="e" vm="7">
        <v>#VALUE!</v>
      </c>
      <c r="P60" s="1938" t="e" vm="7">
        <v>#VALUE!</v>
      </c>
      <c r="Q60" s="1991" t="s">
        <v>1995</v>
      </c>
    </row>
    <row r="61" spans="1:17" ht="63.75" customHeight="1">
      <c r="D61" s="2018"/>
      <c r="E61" s="2018"/>
      <c r="F61" s="2019"/>
      <c r="G61" s="1939"/>
      <c r="H61" s="1939"/>
      <c r="I61" s="1939"/>
      <c r="J61" s="1939"/>
      <c r="K61" s="1939"/>
      <c r="L61" s="1939"/>
      <c r="M61" s="1939"/>
      <c r="N61" s="1939"/>
      <c r="O61" s="1939"/>
      <c r="P61" s="1939"/>
      <c r="Q61" s="1992"/>
    </row>
    <row r="62" spans="1:17">
      <c r="A62" s="1395"/>
      <c r="B62" s="1396"/>
      <c r="C62" s="1395"/>
      <c r="D62" s="1546" t="s">
        <v>617</v>
      </c>
      <c r="E62" s="1944" t="s">
        <v>618</v>
      </c>
      <c r="F62" s="1944"/>
      <c r="G62" s="1945"/>
      <c r="H62" s="1945"/>
      <c r="I62" s="1945"/>
      <c r="J62" s="1945"/>
      <c r="K62" s="1945"/>
      <c r="L62" s="1945"/>
      <c r="M62" s="1945"/>
      <c r="N62" s="1945"/>
      <c r="O62" s="1945"/>
      <c r="P62" s="1945"/>
      <c r="Q62" s="1946"/>
    </row>
    <row r="63" spans="1:17" ht="200.25" customHeight="1">
      <c r="A63" s="1395"/>
      <c r="B63" s="1396"/>
      <c r="C63" s="1395"/>
      <c r="D63" s="2011" t="s">
        <v>1981</v>
      </c>
      <c r="E63" s="2014"/>
      <c r="F63" s="2015"/>
      <c r="G63" s="1561" t="e" vm="7">
        <v>#VALUE!</v>
      </c>
      <c r="H63" s="1561" t="e" vm="7">
        <v>#VALUE!</v>
      </c>
      <c r="I63" s="1562" t="e" vm="7">
        <v>#VALUE!</v>
      </c>
      <c r="J63" s="1561" t="e" vm="7">
        <v>#VALUE!</v>
      </c>
      <c r="K63" s="1561" t="e" vm="7">
        <v>#VALUE!</v>
      </c>
      <c r="L63" s="1561" t="e" vm="7">
        <v>#VALUE!</v>
      </c>
      <c r="M63" s="1561" t="e" vm="7">
        <v>#VALUE!</v>
      </c>
      <c r="N63" s="1561" t="e" vm="7">
        <v>#VALUE!</v>
      </c>
      <c r="O63" s="1561" t="e" vm="7">
        <v>#VALUE!</v>
      </c>
      <c r="P63" s="1561" t="e" vm="7">
        <v>#VALUE!</v>
      </c>
      <c r="Q63" s="1581" t="s">
        <v>1995</v>
      </c>
    </row>
    <row r="64" spans="1:17" ht="24" customHeight="1">
      <c r="A64" s="1395"/>
      <c r="B64" s="1396"/>
      <c r="C64" s="1395"/>
      <c r="D64" s="1410" t="s">
        <v>619</v>
      </c>
      <c r="E64" s="2023" t="s">
        <v>620</v>
      </c>
      <c r="F64" s="2023"/>
      <c r="G64" s="2024"/>
      <c r="H64" s="2024"/>
      <c r="I64" s="2024"/>
      <c r="J64" s="2024"/>
      <c r="K64" s="2024"/>
      <c r="L64" s="2024"/>
      <c r="M64" s="2024"/>
      <c r="N64" s="2024"/>
      <c r="O64" s="2024"/>
      <c r="P64" s="2024"/>
      <c r="Q64" s="2025"/>
    </row>
    <row r="65" spans="4:18" ht="342" customHeight="1">
      <c r="D65" s="2018" t="s">
        <v>1982</v>
      </c>
      <c r="E65" s="2018"/>
      <c r="F65" s="2019"/>
      <c r="G65" s="1566" t="e" vm="10">
        <v>#VALUE!</v>
      </c>
      <c r="H65" s="1566" t="e" vm="10">
        <v>#VALUE!</v>
      </c>
      <c r="I65" s="1565" t="e" vm="7">
        <v>#VALUE!</v>
      </c>
      <c r="J65" s="1564" t="e" vm="10">
        <v>#VALUE!</v>
      </c>
      <c r="K65" s="1564" t="e" vm="10">
        <v>#VALUE!</v>
      </c>
      <c r="L65" s="1566" t="e" vm="10">
        <v>#VALUE!</v>
      </c>
      <c r="M65" s="1564" t="e" vm="7">
        <v>#VALUE!</v>
      </c>
      <c r="N65" s="1566" t="e" vm="7">
        <v>#VALUE!</v>
      </c>
      <c r="O65" s="1566" t="e" vm="7">
        <v>#VALUE!</v>
      </c>
      <c r="P65" s="1566" t="e" vm="7">
        <v>#VALUE!</v>
      </c>
      <c r="Q65" s="1547" t="s">
        <v>2006</v>
      </c>
    </row>
    <row r="66" spans="4:18" ht="45" customHeight="1">
      <c r="D66" s="1546" t="s">
        <v>621</v>
      </c>
      <c r="E66" s="2023" t="s">
        <v>622</v>
      </c>
      <c r="F66" s="2023"/>
      <c r="G66" s="2024"/>
      <c r="H66" s="2024"/>
      <c r="I66" s="2024"/>
      <c r="J66" s="2024"/>
      <c r="K66" s="2024"/>
      <c r="L66" s="2024"/>
      <c r="M66" s="2024"/>
      <c r="N66" s="2024"/>
      <c r="O66" s="2024"/>
      <c r="P66" s="2024"/>
      <c r="Q66" s="2025"/>
    </row>
    <row r="67" spans="4:18" ht="265.5" customHeight="1">
      <c r="D67" s="1949" t="s">
        <v>1983</v>
      </c>
      <c r="E67" s="1949"/>
      <c r="F67" s="1950"/>
      <c r="G67" s="1563" t="e" vm="10">
        <v>#VALUE!</v>
      </c>
      <c r="H67" s="1563" t="e" vm="10">
        <v>#VALUE!</v>
      </c>
      <c r="I67" s="1563" t="e" vm="7">
        <v>#VALUE!</v>
      </c>
      <c r="J67" s="1561" t="e" vm="10">
        <v>#VALUE!</v>
      </c>
      <c r="K67" s="1561" t="e" vm="10">
        <v>#VALUE!</v>
      </c>
      <c r="L67" s="1563" t="e" vm="10">
        <v>#VALUE!</v>
      </c>
      <c r="M67" s="1563" t="e" vm="7">
        <v>#VALUE!</v>
      </c>
      <c r="N67" s="1563" t="e" vm="7">
        <v>#VALUE!</v>
      </c>
      <c r="O67" s="1563" t="e" vm="7">
        <v>#VALUE!</v>
      </c>
      <c r="P67" s="1563" t="e" vm="7">
        <v>#VALUE!</v>
      </c>
      <c r="Q67" s="1422" t="s">
        <v>1995</v>
      </c>
    </row>
    <row r="68" spans="4:18" ht="25.35" customHeight="1">
      <c r="D68" s="1546" t="s">
        <v>624</v>
      </c>
      <c r="E68" s="2035" t="s">
        <v>625</v>
      </c>
      <c r="F68" s="2035"/>
      <c r="G68" s="2036"/>
      <c r="H68" s="2036"/>
      <c r="I68" s="2036"/>
      <c r="J68" s="2036"/>
      <c r="K68" s="2036"/>
      <c r="L68" s="2036"/>
      <c r="M68" s="2036"/>
      <c r="N68" s="2036"/>
      <c r="O68" s="2036"/>
      <c r="P68" s="2036"/>
      <c r="Q68" s="2037"/>
    </row>
    <row r="69" spans="4:18" ht="331.5" customHeight="1">
      <c r="D69" s="1949" t="s">
        <v>2009</v>
      </c>
      <c r="E69" s="1949"/>
      <c r="F69" s="1950"/>
      <c r="G69" s="1561" t="e" vm="7">
        <v>#VALUE!</v>
      </c>
      <c r="H69" s="1561" t="e" vm="7">
        <v>#VALUE!</v>
      </c>
      <c r="I69" s="1561" t="e" vm="7">
        <v>#VALUE!</v>
      </c>
      <c r="J69" s="1561" t="e" vm="7">
        <v>#VALUE!</v>
      </c>
      <c r="K69" s="1561" t="e" vm="7">
        <v>#VALUE!</v>
      </c>
      <c r="L69" s="1561" t="e" vm="7">
        <v>#VALUE!</v>
      </c>
      <c r="M69" s="1561" t="e" vm="7">
        <v>#VALUE!</v>
      </c>
      <c r="N69" s="1561" t="e" vm="7">
        <v>#VALUE!</v>
      </c>
      <c r="O69" s="1561" t="e" vm="7">
        <v>#VALUE!</v>
      </c>
      <c r="P69" s="1561" t="e" vm="7">
        <v>#VALUE!</v>
      </c>
      <c r="Q69" s="1422" t="s">
        <v>1995</v>
      </c>
    </row>
    <row r="70" spans="4:18">
      <c r="D70" s="1582" t="s">
        <v>626</v>
      </c>
      <c r="E70" s="2032" t="s">
        <v>627</v>
      </c>
      <c r="F70" s="2032"/>
      <c r="G70" s="2033"/>
      <c r="H70" s="2033"/>
      <c r="I70" s="2033"/>
      <c r="J70" s="2033"/>
      <c r="K70" s="2033"/>
      <c r="L70" s="2033"/>
      <c r="M70" s="2033"/>
      <c r="N70" s="2033"/>
      <c r="O70" s="2033"/>
      <c r="P70" s="2033"/>
      <c r="Q70" s="2034"/>
    </row>
    <row r="71" spans="4:18" ht="243.75" customHeight="1">
      <c r="D71" s="2018" t="s">
        <v>628</v>
      </c>
      <c r="E71" s="2018"/>
      <c r="F71" s="2019"/>
      <c r="G71" s="1561" t="e" vm="7">
        <v>#VALUE!</v>
      </c>
      <c r="H71" s="1561" t="e" vm="7">
        <v>#VALUE!</v>
      </c>
      <c r="I71" s="1561" t="e" vm="7">
        <v>#VALUE!</v>
      </c>
      <c r="J71" s="1561" t="e" vm="7">
        <v>#VALUE!</v>
      </c>
      <c r="K71" s="1561" t="e" vm="7">
        <v>#VALUE!</v>
      </c>
      <c r="L71" s="1561" t="e" vm="7">
        <v>#VALUE!</v>
      </c>
      <c r="M71" s="1561" t="e" vm="7">
        <v>#VALUE!</v>
      </c>
      <c r="N71" s="1561" t="e" vm="7">
        <v>#VALUE!</v>
      </c>
      <c r="O71" s="1561" t="e" vm="7">
        <v>#VALUE!</v>
      </c>
      <c r="P71" s="1561" t="e" vm="7">
        <v>#VALUE!</v>
      </c>
      <c r="Q71" s="1422" t="s">
        <v>1995</v>
      </c>
    </row>
    <row r="72" spans="4:18">
      <c r="D72" s="1411"/>
      <c r="E72" s="1410"/>
      <c r="F72" s="1409"/>
      <c r="G72" s="1584"/>
      <c r="H72" s="1584"/>
      <c r="I72" s="1584"/>
      <c r="J72" s="1584"/>
      <c r="K72" s="1584"/>
      <c r="L72" s="1584"/>
      <c r="M72" s="1584"/>
      <c r="N72" s="1584"/>
      <c r="O72" s="1584"/>
      <c r="P72" s="1584"/>
      <c r="Q72" s="1584"/>
    </row>
    <row r="73" spans="4:18">
      <c r="D73" s="1411"/>
      <c r="E73" s="1410"/>
      <c r="F73" s="1409"/>
      <c r="G73" s="1583"/>
      <c r="H73" s="1583"/>
      <c r="I73" s="1583"/>
      <c r="J73" s="1583"/>
      <c r="K73" s="1583"/>
      <c r="L73" s="1583"/>
      <c r="M73" s="1583"/>
      <c r="N73" s="1583"/>
      <c r="O73" s="1583"/>
      <c r="P73" s="1583"/>
      <c r="Q73" s="1583"/>
    </row>
    <row r="74" spans="4:18">
      <c r="D74" s="1956" t="s">
        <v>629</v>
      </c>
      <c r="E74" s="1957"/>
      <c r="F74" s="1957"/>
      <c r="G74" s="1963"/>
      <c r="H74" s="1963"/>
      <c r="I74" s="1963"/>
      <c r="J74" s="1963"/>
      <c r="K74" s="1963"/>
      <c r="L74" s="1963"/>
      <c r="M74" s="1993"/>
      <c r="N74" s="1964" t="s">
        <v>630</v>
      </c>
      <c r="O74" s="1965"/>
      <c r="P74" s="1966" t="s">
        <v>581</v>
      </c>
      <c r="Q74" s="1967"/>
      <c r="R74" s="1495"/>
    </row>
    <row r="75" spans="4:18" ht="14.45" customHeight="1">
      <c r="D75" s="1968" t="s">
        <v>631</v>
      </c>
      <c r="E75" s="1969"/>
      <c r="F75" s="1969"/>
      <c r="G75" s="1398"/>
      <c r="H75" s="1398"/>
      <c r="I75" s="1398"/>
      <c r="J75" s="1398"/>
      <c r="K75" s="1398"/>
      <c r="L75" s="1398"/>
      <c r="M75" s="1398"/>
      <c r="N75" s="1970" t="e" vm="7">
        <v>#VALUE!</v>
      </c>
      <c r="O75" s="1971"/>
      <c r="P75" s="1974" t="s">
        <v>2001</v>
      </c>
      <c r="Q75" s="1975"/>
    </row>
    <row r="76" spans="4:18" ht="48" customHeight="1">
      <c r="D76" s="1573" t="s">
        <v>632</v>
      </c>
      <c r="E76" s="1978" t="s">
        <v>633</v>
      </c>
      <c r="F76" s="1978"/>
      <c r="G76" s="1978"/>
      <c r="H76" s="1978"/>
      <c r="I76" s="1978"/>
      <c r="J76" s="1978"/>
      <c r="K76" s="1978"/>
      <c r="L76" s="1978"/>
      <c r="M76" s="1979"/>
      <c r="N76" s="1972"/>
      <c r="O76" s="1973"/>
      <c r="P76" s="1976"/>
      <c r="Q76" s="1977"/>
    </row>
    <row r="77" spans="4:18" ht="72" customHeight="1">
      <c r="D77" s="1573" t="s">
        <v>634</v>
      </c>
      <c r="E77" s="1978" t="s">
        <v>635</v>
      </c>
      <c r="F77" s="1978"/>
      <c r="G77" s="1978"/>
      <c r="H77" s="1978"/>
      <c r="I77" s="1978"/>
      <c r="J77" s="1978"/>
      <c r="K77" s="1978"/>
      <c r="L77" s="1978"/>
      <c r="M77" s="1979"/>
      <c r="N77" s="1972"/>
      <c r="O77" s="1973"/>
      <c r="P77" s="1976"/>
      <c r="Q77" s="1977"/>
    </row>
    <row r="78" spans="4:18" ht="61.5" customHeight="1">
      <c r="D78" s="1573" t="s">
        <v>636</v>
      </c>
      <c r="E78" s="2020" t="s">
        <v>637</v>
      </c>
      <c r="F78" s="2020"/>
      <c r="G78" s="2020"/>
      <c r="H78" s="2020"/>
      <c r="I78" s="2020"/>
      <c r="J78" s="2020"/>
      <c r="K78" s="2020"/>
      <c r="L78" s="2020"/>
      <c r="M78" s="2021"/>
      <c r="N78" s="1972"/>
      <c r="O78" s="1973"/>
      <c r="P78" s="1976"/>
      <c r="Q78" s="1977"/>
    </row>
    <row r="79" spans="4:18" ht="23.45" customHeight="1">
      <c r="D79" s="1417">
        <v>6</v>
      </c>
      <c r="E79" s="2020" t="s">
        <v>638</v>
      </c>
      <c r="F79" s="2020"/>
      <c r="G79" s="2020"/>
      <c r="H79" s="2020"/>
      <c r="I79" s="2020"/>
      <c r="J79" s="2020"/>
      <c r="K79" s="2020"/>
      <c r="L79" s="2020"/>
      <c r="M79" s="2021"/>
      <c r="N79" s="1972"/>
      <c r="O79" s="1973"/>
      <c r="P79" s="1976"/>
      <c r="Q79" s="1977"/>
    </row>
    <row r="80" spans="4:18" ht="48.75" customHeight="1">
      <c r="D80" s="1417">
        <v>7</v>
      </c>
      <c r="E80" s="2020" t="s">
        <v>639</v>
      </c>
      <c r="F80" s="2020"/>
      <c r="G80" s="2020"/>
      <c r="H80" s="2020"/>
      <c r="I80" s="2020"/>
      <c r="J80" s="2020"/>
      <c r="K80" s="2020"/>
      <c r="L80" s="2020"/>
      <c r="M80" s="2021"/>
      <c r="N80" s="1972"/>
      <c r="O80" s="1973"/>
      <c r="P80" s="1976"/>
      <c r="Q80" s="1977"/>
    </row>
    <row r="81" spans="4:18" ht="63" customHeight="1">
      <c r="D81" s="1417">
        <v>8</v>
      </c>
      <c r="E81" s="2020" t="s">
        <v>640</v>
      </c>
      <c r="F81" s="2020"/>
      <c r="G81" s="2020"/>
      <c r="H81" s="2020"/>
      <c r="I81" s="2020"/>
      <c r="J81" s="2020"/>
      <c r="K81" s="2020"/>
      <c r="L81" s="2020"/>
      <c r="M81" s="2021"/>
      <c r="N81" s="1972"/>
      <c r="O81" s="1973"/>
      <c r="P81" s="1976"/>
      <c r="Q81" s="1977"/>
    </row>
    <row r="82" spans="4:18" ht="21">
      <c r="D82" s="1417"/>
      <c r="E82" s="1954" t="s">
        <v>570</v>
      </c>
      <c r="F82" s="1954"/>
      <c r="G82" s="1398"/>
      <c r="H82" s="1398"/>
      <c r="I82" s="1398"/>
      <c r="J82" s="1398"/>
      <c r="K82" s="1398"/>
      <c r="L82" s="1398"/>
      <c r="M82" s="1398"/>
      <c r="N82" s="1572"/>
      <c r="O82" s="1572"/>
      <c r="P82" s="1958"/>
      <c r="Q82" s="1959"/>
    </row>
    <row r="83" spans="4:18" ht="256.5" customHeight="1">
      <c r="D83" s="2022"/>
      <c r="E83" s="1962" t="s">
        <v>2010</v>
      </c>
      <c r="F83" s="1962"/>
      <c r="G83" s="1962"/>
      <c r="H83" s="1962"/>
      <c r="I83" s="1962"/>
      <c r="J83" s="1962"/>
      <c r="K83" s="1962"/>
      <c r="L83" s="1962"/>
      <c r="M83" s="1962"/>
      <c r="N83" s="1962"/>
      <c r="O83" s="1962"/>
      <c r="P83" s="1962"/>
      <c r="Q83" s="1572"/>
    </row>
    <row r="84" spans="4:18" ht="9.6" customHeight="1">
      <c r="D84" s="2022"/>
      <c r="E84" s="1962"/>
      <c r="F84" s="1962"/>
      <c r="G84" s="1962"/>
      <c r="H84" s="1962"/>
      <c r="I84" s="1962"/>
      <c r="J84" s="1962"/>
      <c r="K84" s="1962"/>
      <c r="L84" s="1962"/>
      <c r="M84" s="1962"/>
      <c r="N84" s="1962"/>
      <c r="O84" s="1962"/>
      <c r="P84" s="1962"/>
      <c r="Q84" s="1572"/>
    </row>
    <row r="85" spans="4:18">
      <c r="D85" s="1413"/>
      <c r="E85" s="1414"/>
      <c r="F85" s="1415"/>
      <c r="G85" s="1963"/>
      <c r="H85" s="1963"/>
      <c r="I85" s="1963"/>
      <c r="J85" s="1963"/>
      <c r="K85" s="1963"/>
      <c r="L85" s="1963"/>
      <c r="M85" s="1963"/>
      <c r="N85" s="1964" t="s">
        <v>630</v>
      </c>
      <c r="O85" s="1965"/>
      <c r="P85" s="1966" t="s">
        <v>581</v>
      </c>
      <c r="Q85" s="1967"/>
      <c r="R85" s="1495"/>
    </row>
    <row r="86" spans="4:18" ht="12" customHeight="1">
      <c r="D86" s="1968" t="s">
        <v>629</v>
      </c>
      <c r="E86" s="1969"/>
      <c r="F86" s="1969"/>
      <c r="G86" s="1412"/>
      <c r="H86" s="1412"/>
      <c r="I86" s="1412"/>
      <c r="J86" s="1412"/>
      <c r="K86" s="1412"/>
      <c r="L86" s="1412"/>
      <c r="M86" s="1398"/>
      <c r="N86" s="1970" t="e" vm="7">
        <v>#VALUE!</v>
      </c>
      <c r="O86" s="1971"/>
      <c r="P86" s="1974" t="s">
        <v>2001</v>
      </c>
      <c r="Q86" s="1975"/>
    </row>
    <row r="87" spans="4:18" ht="14.45" customHeight="1">
      <c r="D87" s="1968" t="s">
        <v>631</v>
      </c>
      <c r="E87" s="1969"/>
      <c r="F87" s="1969"/>
      <c r="G87" s="1398"/>
      <c r="H87" s="1398"/>
      <c r="I87" s="1398"/>
      <c r="J87" s="1398"/>
      <c r="K87" s="1398"/>
      <c r="L87" s="1398"/>
      <c r="M87" s="1398"/>
      <c r="N87" s="1972"/>
      <c r="O87" s="1973"/>
      <c r="P87" s="1976"/>
      <c r="Q87" s="1977"/>
    </row>
    <row r="88" spans="4:18" ht="23.45" customHeight="1">
      <c r="D88" s="2026" t="s">
        <v>641</v>
      </c>
      <c r="E88" s="2027"/>
      <c r="F88" s="2027"/>
      <c r="G88" s="2027"/>
      <c r="H88" s="2027"/>
      <c r="I88" s="2027"/>
      <c r="J88" s="2027"/>
      <c r="K88" s="2027"/>
      <c r="L88" s="2027"/>
      <c r="M88" s="2028"/>
      <c r="N88" s="1972"/>
      <c r="O88" s="1973"/>
      <c r="P88" s="1976"/>
      <c r="Q88" s="1977"/>
    </row>
    <row r="89" spans="4:18" ht="118.5" customHeight="1">
      <c r="D89" s="1416" t="s">
        <v>642</v>
      </c>
      <c r="E89" s="1978" t="s">
        <v>2003</v>
      </c>
      <c r="F89" s="1978"/>
      <c r="G89" s="1978"/>
      <c r="H89" s="1978"/>
      <c r="I89" s="1978"/>
      <c r="J89" s="1978"/>
      <c r="K89" s="1978"/>
      <c r="L89" s="1978"/>
      <c r="M89" s="1979"/>
      <c r="N89" s="1972"/>
      <c r="O89" s="1973"/>
      <c r="P89" s="1976"/>
      <c r="Q89" s="1977"/>
    </row>
    <row r="90" spans="4:18" ht="62.25" customHeight="1">
      <c r="D90" s="1416" t="s">
        <v>643</v>
      </c>
      <c r="E90" s="1978" t="s">
        <v>644</v>
      </c>
      <c r="F90" s="1978"/>
      <c r="G90" s="1978"/>
      <c r="H90" s="1978"/>
      <c r="I90" s="1978"/>
      <c r="J90" s="1978"/>
      <c r="K90" s="1978"/>
      <c r="L90" s="1978"/>
      <c r="M90" s="1979"/>
      <c r="N90" s="1972"/>
      <c r="O90" s="1973"/>
      <c r="P90" s="1981"/>
      <c r="Q90" s="1959"/>
    </row>
    <row r="91" spans="4:18" ht="38.450000000000003" customHeight="1">
      <c r="D91" s="1416" t="s">
        <v>645</v>
      </c>
      <c r="E91" s="2020" t="s">
        <v>646</v>
      </c>
      <c r="F91" s="2020"/>
      <c r="G91" s="2020"/>
      <c r="H91" s="2020"/>
      <c r="I91" s="2020"/>
      <c r="J91" s="2020"/>
      <c r="K91" s="2020"/>
      <c r="L91" s="2020"/>
      <c r="M91" s="2021"/>
      <c r="N91" s="1972"/>
      <c r="O91" s="1973"/>
      <c r="P91" s="1981"/>
      <c r="Q91" s="1959"/>
    </row>
    <row r="92" spans="4:18" ht="21" customHeight="1">
      <c r="D92" s="1417"/>
      <c r="E92" s="1954" t="s">
        <v>570</v>
      </c>
      <c r="F92" s="1954"/>
      <c r="G92" s="1412"/>
      <c r="H92" s="1412"/>
      <c r="I92" s="1412"/>
      <c r="J92" s="1412"/>
      <c r="K92" s="1412"/>
      <c r="L92" s="1412"/>
      <c r="M92" s="1398"/>
      <c r="N92" s="1574"/>
      <c r="O92" s="1574"/>
      <c r="P92" s="1572"/>
      <c r="Q92" s="1569"/>
    </row>
    <row r="93" spans="4:18" ht="199.5" customHeight="1">
      <c r="D93" s="1418"/>
      <c r="E93" s="1955" t="s">
        <v>1984</v>
      </c>
      <c r="F93" s="1955"/>
      <c r="G93" s="1955"/>
      <c r="H93" s="1955"/>
      <c r="I93" s="1955"/>
      <c r="J93" s="1955"/>
      <c r="K93" s="1955"/>
      <c r="L93" s="1955"/>
      <c r="M93" s="1955"/>
      <c r="N93" s="1955"/>
      <c r="O93" s="1955"/>
      <c r="P93" s="1575"/>
      <c r="Q93" s="1570"/>
    </row>
    <row r="94" spans="4:18">
      <c r="D94" s="1413"/>
      <c r="E94" s="1414"/>
      <c r="F94" s="1415"/>
      <c r="G94" s="1963"/>
      <c r="H94" s="1963"/>
      <c r="I94" s="1963"/>
      <c r="J94" s="1963"/>
      <c r="K94" s="1963"/>
      <c r="L94" s="1963"/>
      <c r="M94" s="1963"/>
      <c r="N94" s="1964" t="s">
        <v>630</v>
      </c>
      <c r="O94" s="1965"/>
      <c r="P94" s="1966" t="s">
        <v>581</v>
      </c>
      <c r="Q94" s="1967"/>
    </row>
    <row r="95" spans="4:18">
      <c r="D95" s="1968" t="s">
        <v>647</v>
      </c>
      <c r="E95" s="1969"/>
      <c r="F95" s="1969"/>
      <c r="G95" s="1412"/>
      <c r="H95" s="1412"/>
      <c r="I95" s="1412"/>
      <c r="J95" s="1412"/>
      <c r="K95" s="1412"/>
      <c r="L95" s="1412"/>
      <c r="M95" s="1398"/>
      <c r="N95" s="1970" t="e" vm="7">
        <v>#VALUE!</v>
      </c>
      <c r="O95" s="1971"/>
      <c r="P95" s="1974" t="s">
        <v>2001</v>
      </c>
      <c r="Q95" s="1975"/>
    </row>
    <row r="96" spans="4:18">
      <c r="D96" s="1968" t="s">
        <v>648</v>
      </c>
      <c r="E96" s="1969"/>
      <c r="F96" s="1969"/>
      <c r="G96" s="1398"/>
      <c r="H96" s="1398"/>
      <c r="I96" s="1398"/>
      <c r="J96" s="1398"/>
      <c r="K96" s="1398"/>
      <c r="L96" s="1398"/>
      <c r="M96" s="1398"/>
      <c r="N96" s="1972"/>
      <c r="O96" s="1973"/>
      <c r="P96" s="1976"/>
      <c r="Q96" s="1977"/>
    </row>
    <row r="97" spans="4:17" ht="48.75" customHeight="1">
      <c r="D97" s="1543">
        <v>1</v>
      </c>
      <c r="E97" s="1962" t="s">
        <v>649</v>
      </c>
      <c r="F97" s="1962"/>
      <c r="G97" s="1962"/>
      <c r="H97" s="1962"/>
      <c r="I97" s="1962"/>
      <c r="J97" s="1962"/>
      <c r="K97" s="1962"/>
      <c r="L97" s="1962"/>
      <c r="M97" s="1980"/>
      <c r="N97" s="1972"/>
      <c r="O97" s="1973"/>
      <c r="P97" s="1976"/>
      <c r="Q97" s="1977"/>
    </row>
    <row r="98" spans="4:17" ht="59.25" customHeight="1">
      <c r="D98" s="1416" t="s">
        <v>634</v>
      </c>
      <c r="E98" s="1978" t="s">
        <v>650</v>
      </c>
      <c r="F98" s="1978"/>
      <c r="G98" s="1978"/>
      <c r="H98" s="1978"/>
      <c r="I98" s="1978"/>
      <c r="J98" s="1978"/>
      <c r="K98" s="1978"/>
      <c r="L98" s="1978"/>
      <c r="M98" s="1979"/>
      <c r="N98" s="1972"/>
      <c r="O98" s="1973"/>
      <c r="P98" s="1976"/>
      <c r="Q98" s="1977"/>
    </row>
    <row r="99" spans="4:17" ht="48" customHeight="1">
      <c r="D99" s="1416" t="s">
        <v>636</v>
      </c>
      <c r="E99" s="1978" t="s">
        <v>651</v>
      </c>
      <c r="F99" s="1978"/>
      <c r="G99" s="1978"/>
      <c r="H99" s="1978"/>
      <c r="I99" s="1978"/>
      <c r="J99" s="1978"/>
      <c r="K99" s="1978"/>
      <c r="L99" s="1978"/>
      <c r="M99" s="1979"/>
      <c r="N99" s="1972"/>
      <c r="O99" s="1973"/>
      <c r="P99" s="1981"/>
      <c r="Q99" s="1959"/>
    </row>
    <row r="100" spans="4:17" ht="36" customHeight="1">
      <c r="D100" s="1416" t="s">
        <v>642</v>
      </c>
      <c r="E100" s="1982" t="s">
        <v>652</v>
      </c>
      <c r="F100" s="2020"/>
      <c r="G100" s="2020"/>
      <c r="H100" s="2020"/>
      <c r="I100" s="2020"/>
      <c r="J100" s="2020"/>
      <c r="K100" s="2020"/>
      <c r="L100" s="2020"/>
      <c r="M100" s="2021"/>
      <c r="N100" s="1972"/>
      <c r="O100" s="1973"/>
      <c r="P100" s="1981"/>
      <c r="Q100" s="1959"/>
    </row>
    <row r="101" spans="4:17" ht="21">
      <c r="D101" s="1417"/>
      <c r="E101" s="1954" t="s">
        <v>570</v>
      </c>
      <c r="F101" s="1954"/>
      <c r="G101" s="1398"/>
      <c r="H101" s="1398"/>
      <c r="I101" s="1398"/>
      <c r="J101" s="1398"/>
      <c r="K101" s="1398"/>
      <c r="L101" s="1398"/>
      <c r="M101" s="1398"/>
      <c r="N101" s="1572"/>
      <c r="O101" s="1572"/>
      <c r="P101" s="1958"/>
      <c r="Q101" s="1959"/>
    </row>
    <row r="102" spans="4:17" ht="119.45" customHeight="1">
      <c r="D102" s="1960"/>
      <c r="E102" s="1962" t="s">
        <v>2057</v>
      </c>
      <c r="F102" s="1962"/>
      <c r="G102" s="1962"/>
      <c r="H102" s="1962"/>
      <c r="I102" s="1962"/>
      <c r="J102" s="1962"/>
      <c r="K102" s="1962"/>
      <c r="L102" s="1962"/>
      <c r="M102" s="1962"/>
      <c r="N102" s="1962"/>
      <c r="O102" s="1962"/>
      <c r="P102" s="1962"/>
      <c r="Q102" s="1569"/>
    </row>
    <row r="103" spans="4:17" ht="19.5" customHeight="1">
      <c r="D103" s="1961"/>
      <c r="E103" s="1955"/>
      <c r="F103" s="1955"/>
      <c r="G103" s="1955"/>
      <c r="H103" s="1955"/>
      <c r="I103" s="1955"/>
      <c r="J103" s="1955"/>
      <c r="K103" s="1955"/>
      <c r="L103" s="1955"/>
      <c r="M103" s="1955"/>
      <c r="N103" s="1955"/>
      <c r="O103" s="1955"/>
      <c r="P103" s="1955"/>
      <c r="Q103" s="1570"/>
    </row>
    <row r="105" spans="4:17" ht="60.75">
      <c r="D105" s="1998" t="s">
        <v>569</v>
      </c>
      <c r="E105" s="1998"/>
      <c r="F105" s="35" t="s">
        <v>570</v>
      </c>
      <c r="G105" s="1401" t="s">
        <v>571</v>
      </c>
      <c r="H105" s="1401" t="s">
        <v>572</v>
      </c>
      <c r="I105" s="1401" t="s">
        <v>573</v>
      </c>
      <c r="J105" s="1401" t="s">
        <v>574</v>
      </c>
      <c r="K105" s="1401" t="s">
        <v>575</v>
      </c>
      <c r="L105" s="1401" t="s">
        <v>576</v>
      </c>
      <c r="M105" s="1401" t="s">
        <v>577</v>
      </c>
      <c r="N105" s="1401" t="s">
        <v>578</v>
      </c>
      <c r="O105" s="1401" t="s">
        <v>579</v>
      </c>
      <c r="P105" s="1401" t="s">
        <v>580</v>
      </c>
      <c r="Q105" s="1399" t="s">
        <v>581</v>
      </c>
    </row>
    <row r="106" spans="4:17">
      <c r="D106" s="1948" t="s">
        <v>653</v>
      </c>
      <c r="E106" s="1948"/>
      <c r="F106" s="1948"/>
      <c r="G106" s="1948"/>
      <c r="H106" s="1948"/>
      <c r="I106" s="1948"/>
      <c r="J106" s="1948"/>
      <c r="K106" s="1948"/>
      <c r="L106" s="1948"/>
      <c r="M106" s="1948"/>
      <c r="N106" s="1948"/>
      <c r="O106" s="1948"/>
      <c r="P106" s="1948"/>
      <c r="Q106" s="1948"/>
    </row>
    <row r="107" spans="4:17">
      <c r="D107" s="1582" t="s">
        <v>654</v>
      </c>
      <c r="E107" s="1984" t="s">
        <v>655</v>
      </c>
      <c r="F107" s="1984"/>
      <c r="G107" s="1984"/>
      <c r="H107" s="1984"/>
      <c r="I107" s="1984"/>
      <c r="J107" s="1984"/>
      <c r="K107" s="1984"/>
      <c r="L107" s="1984"/>
      <c r="M107" s="1984"/>
      <c r="N107" s="1984"/>
      <c r="O107" s="1984"/>
      <c r="P107" s="1984"/>
      <c r="Q107" s="1984"/>
    </row>
    <row r="108" spans="4:17" ht="409.5" customHeight="1">
      <c r="D108" s="1985" t="s">
        <v>2004</v>
      </c>
      <c r="E108" s="1985"/>
      <c r="F108" s="1985"/>
      <c r="G108" s="1938" t="e" vm="7">
        <v>#VALUE!</v>
      </c>
      <c r="H108" s="1938" t="e" vm="7">
        <v>#VALUE!</v>
      </c>
      <c r="I108" s="1938" t="e" vm="7">
        <v>#VALUE!</v>
      </c>
      <c r="J108" s="1938" t="e" vm="7">
        <v>#VALUE!</v>
      </c>
      <c r="K108" s="1938" t="e" vm="7">
        <v>#VALUE!</v>
      </c>
      <c r="L108" s="1938" t="e" vm="7">
        <v>#VALUE!</v>
      </c>
      <c r="M108" s="1938" t="e" vm="7">
        <v>#VALUE!</v>
      </c>
      <c r="N108" s="1938" t="e" vm="7">
        <v>#VALUE!</v>
      </c>
      <c r="O108" s="1938" t="e" vm="7">
        <v>#VALUE!</v>
      </c>
      <c r="P108" s="1938" t="e" vm="7">
        <v>#VALUE!</v>
      </c>
      <c r="Q108" s="1940" t="s">
        <v>1995</v>
      </c>
    </row>
    <row r="109" spans="4:17" ht="81.75" customHeight="1">
      <c r="D109" s="1986"/>
      <c r="E109" s="1986"/>
      <c r="F109" s="1986"/>
      <c r="G109" s="1939"/>
      <c r="H109" s="1939"/>
      <c r="I109" s="1939"/>
      <c r="J109" s="1939"/>
      <c r="K109" s="1939"/>
      <c r="L109" s="1939"/>
      <c r="M109" s="1939"/>
      <c r="N109" s="1939"/>
      <c r="O109" s="1939"/>
      <c r="P109" s="1939"/>
      <c r="Q109" s="1941"/>
    </row>
    <row r="110" spans="4:17">
      <c r="D110" s="1578" t="s">
        <v>656</v>
      </c>
      <c r="E110" s="1944" t="s">
        <v>657</v>
      </c>
      <c r="F110" s="1944"/>
      <c r="G110" s="1945"/>
      <c r="H110" s="1945"/>
      <c r="I110" s="1945"/>
      <c r="J110" s="1945"/>
      <c r="K110" s="1945"/>
      <c r="L110" s="1945"/>
      <c r="M110" s="1945"/>
      <c r="N110" s="1945"/>
      <c r="O110" s="1945"/>
      <c r="P110" s="1945"/>
      <c r="Q110" s="1946"/>
    </row>
    <row r="111" spans="4:17" ht="295.5" customHeight="1">
      <c r="D111" s="1949" t="s">
        <v>658</v>
      </c>
      <c r="E111" s="1949"/>
      <c r="F111" s="1950"/>
      <c r="G111" s="1561" t="e" vm="7">
        <v>#VALUE!</v>
      </c>
      <c r="H111" s="1563" t="e" vm="10">
        <v>#VALUE!</v>
      </c>
      <c r="I111" s="1563" t="e" vm="10">
        <v>#VALUE!</v>
      </c>
      <c r="J111" s="1563" t="e" vm="10">
        <v>#VALUE!</v>
      </c>
      <c r="K111" s="1563" t="e" vm="10">
        <v>#VALUE!</v>
      </c>
      <c r="L111" s="1563" t="e" vm="10">
        <v>#VALUE!</v>
      </c>
      <c r="M111" s="1563" t="e" vm="10">
        <v>#VALUE!</v>
      </c>
      <c r="N111" s="1563" t="e" vm="10">
        <v>#VALUE!</v>
      </c>
      <c r="O111" s="1563" t="e" vm="10">
        <v>#VALUE!</v>
      </c>
      <c r="P111" s="1563" t="e" vm="10">
        <v>#VALUE!</v>
      </c>
      <c r="Q111" s="1422" t="s">
        <v>592</v>
      </c>
    </row>
    <row r="112" spans="4:17" ht="21.6" customHeight="1">
      <c r="D112" s="1577" t="s">
        <v>659</v>
      </c>
      <c r="E112" s="1944" t="s">
        <v>660</v>
      </c>
      <c r="F112" s="1944"/>
      <c r="G112" s="1945"/>
      <c r="H112" s="1945"/>
      <c r="I112" s="1945"/>
      <c r="J112" s="1945"/>
      <c r="K112" s="1945"/>
      <c r="L112" s="1945"/>
      <c r="M112" s="1945"/>
      <c r="N112" s="1945"/>
      <c r="O112" s="1945"/>
      <c r="P112" s="1945"/>
      <c r="Q112" s="1946"/>
    </row>
    <row r="113" spans="4:17" ht="318" customHeight="1">
      <c r="D113" s="1943" t="s">
        <v>661</v>
      </c>
      <c r="E113" s="1943"/>
      <c r="F113" s="1947"/>
      <c r="G113" s="1563" t="e" vm="10">
        <v>#VALUE!</v>
      </c>
      <c r="H113" s="1561" t="e" vm="7">
        <v>#VALUE!</v>
      </c>
      <c r="I113" s="1561" t="e" vm="7">
        <v>#VALUE!</v>
      </c>
      <c r="J113" s="1561" t="e" vm="7">
        <v>#VALUE!</v>
      </c>
      <c r="K113" s="1561" t="e" vm="7">
        <v>#VALUE!</v>
      </c>
      <c r="L113" s="1561" t="e" vm="7">
        <v>#VALUE!</v>
      </c>
      <c r="M113" s="1561" t="e" vm="7">
        <v>#VALUE!</v>
      </c>
      <c r="N113" s="1561" t="e" vm="7">
        <v>#VALUE!</v>
      </c>
      <c r="O113" s="1561" t="e" vm="7">
        <v>#VALUE!</v>
      </c>
      <c r="P113" s="1561" t="e" vm="7">
        <v>#VALUE!</v>
      </c>
      <c r="Q113" s="1422" t="s">
        <v>2001</v>
      </c>
    </row>
    <row r="114" spans="4:17">
      <c r="D114" s="1579" t="s">
        <v>662</v>
      </c>
      <c r="E114" s="1944" t="s">
        <v>663</v>
      </c>
      <c r="F114" s="1944"/>
      <c r="G114" s="1945"/>
      <c r="H114" s="1945"/>
      <c r="I114" s="1945"/>
      <c r="J114" s="1945"/>
      <c r="K114" s="1945"/>
      <c r="L114" s="1945"/>
      <c r="M114" s="1945"/>
      <c r="N114" s="1945"/>
      <c r="O114" s="1945"/>
      <c r="P114" s="1945"/>
      <c r="Q114" s="1946"/>
    </row>
    <row r="115" spans="4:17" ht="334.5" customHeight="1">
      <c r="D115" s="1943" t="s">
        <v>2058</v>
      </c>
      <c r="E115" s="1943"/>
      <c r="F115" s="1947"/>
      <c r="G115" s="1563" t="e" vm="10">
        <v>#VALUE!</v>
      </c>
      <c r="H115" s="1561" t="e" vm="7">
        <v>#VALUE!</v>
      </c>
      <c r="I115" s="1561" t="e" vm="7">
        <v>#VALUE!</v>
      </c>
      <c r="J115" s="1561" t="e" vm="7">
        <v>#VALUE!</v>
      </c>
      <c r="K115" s="1561" t="e" vm="7">
        <v>#VALUE!</v>
      </c>
      <c r="L115" s="1561" t="e" vm="7">
        <v>#VALUE!</v>
      </c>
      <c r="M115" s="1561" t="e" vm="7">
        <v>#VALUE!</v>
      </c>
      <c r="N115" s="1561" t="e" vm="7">
        <v>#VALUE!</v>
      </c>
      <c r="O115" s="1561" t="e" vm="7">
        <v>#VALUE!</v>
      </c>
      <c r="P115" s="1561" t="e" vm="7">
        <v>#VALUE!</v>
      </c>
      <c r="Q115" s="1422" t="s">
        <v>2001</v>
      </c>
    </row>
    <row r="116" spans="4:17" ht="13.35" customHeight="1">
      <c r="D116" s="1948" t="s">
        <v>664</v>
      </c>
      <c r="E116" s="1948"/>
      <c r="F116" s="1948"/>
      <c r="G116" s="1948"/>
      <c r="H116" s="1948"/>
      <c r="I116" s="1948"/>
      <c r="J116" s="1948"/>
      <c r="K116" s="1948"/>
      <c r="L116" s="1948"/>
      <c r="M116" s="1948"/>
      <c r="N116" s="1948"/>
      <c r="O116" s="1948"/>
      <c r="P116" s="1948"/>
      <c r="Q116" s="1948"/>
    </row>
    <row r="117" spans="4:17" ht="21.6" customHeight="1">
      <c r="D117" s="1576" t="s">
        <v>665</v>
      </c>
      <c r="E117" s="1944" t="s">
        <v>666</v>
      </c>
      <c r="F117" s="1944"/>
      <c r="G117" s="1945"/>
      <c r="H117" s="1945"/>
      <c r="I117" s="1945"/>
      <c r="J117" s="1945"/>
      <c r="K117" s="1945"/>
      <c r="L117" s="1945"/>
      <c r="M117" s="1945"/>
      <c r="N117" s="1945"/>
      <c r="O117" s="1945"/>
      <c r="P117" s="1945"/>
      <c r="Q117" s="1946"/>
    </row>
    <row r="118" spans="4:17" ht="365.25" customHeight="1">
      <c r="D118" s="1949" t="s">
        <v>2059</v>
      </c>
      <c r="E118" s="1949"/>
      <c r="F118" s="1950"/>
      <c r="G118" s="1561" t="e" vm="7">
        <v>#VALUE!</v>
      </c>
      <c r="H118" s="1561" t="e" vm="7">
        <v>#VALUE!</v>
      </c>
      <c r="I118" s="1561" t="e" vm="7">
        <v>#VALUE!</v>
      </c>
      <c r="J118" s="1561" t="e" vm="7">
        <v>#VALUE!</v>
      </c>
      <c r="K118" s="1561" t="e" vm="7">
        <v>#VALUE!</v>
      </c>
      <c r="L118" s="1561" t="e" vm="7">
        <v>#VALUE!</v>
      </c>
      <c r="M118" s="1561" t="e" vm="7">
        <v>#VALUE!</v>
      </c>
      <c r="N118" s="1561" t="e" vm="7">
        <v>#VALUE!</v>
      </c>
      <c r="O118" s="1561" t="e" vm="7">
        <v>#VALUE!</v>
      </c>
      <c r="P118" s="1561" t="e" vm="7">
        <v>#VALUE!</v>
      </c>
      <c r="Q118" s="1422" t="s">
        <v>1995</v>
      </c>
    </row>
    <row r="119" spans="4:17">
      <c r="D119" s="1546" t="s">
        <v>667</v>
      </c>
      <c r="E119" s="1944" t="s">
        <v>668</v>
      </c>
      <c r="F119" s="1944"/>
      <c r="G119" s="1945"/>
      <c r="H119" s="1945"/>
      <c r="I119" s="1945"/>
      <c r="J119" s="1945"/>
      <c r="K119" s="1945"/>
      <c r="L119" s="1945"/>
      <c r="M119" s="1945"/>
      <c r="N119" s="1945"/>
      <c r="O119" s="1945"/>
      <c r="P119" s="1945"/>
      <c r="Q119" s="1946"/>
    </row>
    <row r="120" spans="4:17" ht="189" customHeight="1">
      <c r="D120" s="1949" t="s">
        <v>2060</v>
      </c>
      <c r="E120" s="1949"/>
      <c r="F120" s="1950"/>
      <c r="G120" s="1561" t="e" vm="7">
        <v>#VALUE!</v>
      </c>
      <c r="H120" s="1561" t="e" vm="7">
        <v>#VALUE!</v>
      </c>
      <c r="I120" s="1561" t="e" vm="7">
        <v>#VALUE!</v>
      </c>
      <c r="J120" s="1561" t="e" vm="7">
        <v>#VALUE!</v>
      </c>
      <c r="K120" s="1561" t="e" vm="7">
        <v>#VALUE!</v>
      </c>
      <c r="L120" s="1561" t="e" vm="7">
        <v>#VALUE!</v>
      </c>
      <c r="M120" s="1561" t="e" vm="7">
        <v>#VALUE!</v>
      </c>
      <c r="N120" s="1561" t="e" vm="7">
        <v>#VALUE!</v>
      </c>
      <c r="O120" s="1561" t="e" vm="7">
        <v>#VALUE!</v>
      </c>
      <c r="P120" s="1561" t="e" vm="7">
        <v>#VALUE!</v>
      </c>
      <c r="Q120" s="1422" t="s">
        <v>1995</v>
      </c>
    </row>
    <row r="121" spans="4:17">
      <c r="D121" s="1576" t="s">
        <v>669</v>
      </c>
      <c r="E121" s="1944" t="s">
        <v>670</v>
      </c>
      <c r="F121" s="1944"/>
      <c r="G121" s="1945"/>
      <c r="H121" s="1945"/>
      <c r="I121" s="1945"/>
      <c r="J121" s="1945"/>
      <c r="K121" s="1945"/>
      <c r="L121" s="1945"/>
      <c r="M121" s="1945"/>
      <c r="N121" s="1945"/>
      <c r="O121" s="1945"/>
      <c r="P121" s="1945"/>
      <c r="Q121" s="1946"/>
    </row>
    <row r="122" spans="4:17" ht="156" customHeight="1">
      <c r="D122" s="1949" t="s">
        <v>671</v>
      </c>
      <c r="E122" s="1949"/>
      <c r="F122" s="1950"/>
      <c r="G122" s="1563" t="e" vm="10">
        <v>#VALUE!</v>
      </c>
      <c r="H122" s="1563" t="e" vm="10">
        <v>#VALUE!</v>
      </c>
      <c r="I122" s="1563" t="e" vm="10">
        <v>#VALUE!</v>
      </c>
      <c r="J122" s="1563" t="e" vm="10">
        <v>#VALUE!</v>
      </c>
      <c r="K122" s="1563" t="e" vm="10">
        <v>#VALUE!</v>
      </c>
      <c r="L122" s="1561" t="e" vm="7">
        <v>#VALUE!</v>
      </c>
      <c r="M122" s="1561" t="e" vm="7">
        <v>#VALUE!</v>
      </c>
      <c r="N122" s="1561" t="e" vm="7">
        <v>#VALUE!</v>
      </c>
      <c r="O122" s="1561" t="e" vm="7">
        <v>#VALUE!</v>
      </c>
      <c r="P122" s="1563" t="e" vm="10">
        <v>#VALUE!</v>
      </c>
      <c r="Q122" s="1422" t="s">
        <v>608</v>
      </c>
    </row>
    <row r="123" spans="4:17" ht="14.1" customHeight="1">
      <c r="D123" s="1951" t="s">
        <v>672</v>
      </c>
      <c r="E123" s="1951"/>
      <c r="F123" s="1951"/>
      <c r="G123" s="1951"/>
      <c r="H123" s="1951"/>
      <c r="I123" s="1951"/>
      <c r="J123" s="1951"/>
      <c r="K123" s="1951"/>
      <c r="L123" s="1951"/>
      <c r="M123" s="1951"/>
      <c r="N123" s="1951"/>
      <c r="O123" s="1951"/>
      <c r="P123" s="1951"/>
      <c r="Q123" s="1951"/>
    </row>
    <row r="124" spans="4:17" ht="23.1" customHeight="1">
      <c r="D124" s="1546" t="s">
        <v>673</v>
      </c>
      <c r="E124" s="1944" t="s">
        <v>674</v>
      </c>
      <c r="F124" s="1944"/>
      <c r="G124" s="1944"/>
      <c r="H124" s="1944"/>
      <c r="I124" s="1944"/>
      <c r="J124" s="1944"/>
      <c r="K124" s="1944"/>
      <c r="L124" s="1944"/>
      <c r="M124" s="1944"/>
      <c r="N124" s="1944"/>
      <c r="O124" s="1944"/>
      <c r="P124" s="1944"/>
      <c r="Q124" s="1952"/>
    </row>
    <row r="125" spans="4:17" ht="409.5" customHeight="1">
      <c r="D125" s="1942" t="s">
        <v>2061</v>
      </c>
      <c r="E125" s="1942"/>
      <c r="F125" s="1942"/>
      <c r="G125" s="1938" t="e" vm="7">
        <v>#VALUE!</v>
      </c>
      <c r="H125" s="1938" t="e" vm="7">
        <v>#VALUE!</v>
      </c>
      <c r="I125" s="1938" t="e" vm="7">
        <v>#VALUE!</v>
      </c>
      <c r="J125" s="1938" t="e" vm="7">
        <v>#VALUE!</v>
      </c>
      <c r="K125" s="1938" t="e" vm="7">
        <v>#VALUE!</v>
      </c>
      <c r="L125" s="1938" t="e" vm="7">
        <v>#VALUE!</v>
      </c>
      <c r="M125" s="1938" t="e" vm="7">
        <v>#VALUE!</v>
      </c>
      <c r="N125" s="1938" t="e" vm="7">
        <v>#VALUE!</v>
      </c>
      <c r="O125" s="1938" t="e" vm="7">
        <v>#VALUE!</v>
      </c>
      <c r="P125" s="1938" t="e" vm="7">
        <v>#VALUE!</v>
      </c>
      <c r="Q125" s="1940" t="s">
        <v>1995</v>
      </c>
    </row>
    <row r="126" spans="4:17" ht="133.5" customHeight="1">
      <c r="D126" s="1943"/>
      <c r="E126" s="1943"/>
      <c r="F126" s="1943"/>
      <c r="G126" s="1939"/>
      <c r="H126" s="1939"/>
      <c r="I126" s="1939"/>
      <c r="J126" s="1939"/>
      <c r="K126" s="1939"/>
      <c r="L126" s="1939"/>
      <c r="M126" s="1939"/>
      <c r="N126" s="1939"/>
      <c r="O126" s="1939"/>
      <c r="P126" s="1939"/>
      <c r="Q126" s="1941"/>
    </row>
    <row r="127" spans="4:17" ht="23.1" customHeight="1">
      <c r="D127" s="1546" t="s">
        <v>675</v>
      </c>
      <c r="E127" s="1944" t="s">
        <v>676</v>
      </c>
      <c r="F127" s="1944"/>
      <c r="G127" s="1944"/>
      <c r="H127" s="1944"/>
      <c r="I127" s="1944"/>
      <c r="J127" s="1944"/>
      <c r="K127" s="1944"/>
      <c r="L127" s="1944"/>
      <c r="M127" s="1944"/>
      <c r="N127" s="1944"/>
      <c r="O127" s="1944"/>
      <c r="P127" s="1944"/>
      <c r="Q127" s="1952"/>
    </row>
    <row r="128" spans="4:17" ht="409.6" customHeight="1">
      <c r="D128" s="1942" t="s">
        <v>677</v>
      </c>
      <c r="E128" s="1942"/>
      <c r="F128" s="1942"/>
      <c r="G128" s="1938" t="e" vm="7">
        <v>#VALUE!</v>
      </c>
      <c r="H128" s="1938" t="e" vm="7">
        <v>#VALUE!</v>
      </c>
      <c r="I128" s="1938" t="e" vm="7">
        <v>#VALUE!</v>
      </c>
      <c r="J128" s="1938" t="e" vm="7">
        <v>#VALUE!</v>
      </c>
      <c r="K128" s="1938" t="e" vm="7">
        <v>#VALUE!</v>
      </c>
      <c r="L128" s="1938" t="e" vm="7">
        <v>#VALUE!</v>
      </c>
      <c r="M128" s="1938" t="e" vm="7">
        <v>#VALUE!</v>
      </c>
      <c r="N128" s="1938" t="e" vm="7">
        <v>#VALUE!</v>
      </c>
      <c r="O128" s="1938" t="e" vm="7">
        <v>#VALUE!</v>
      </c>
      <c r="P128" s="1938" t="e" vm="7">
        <v>#VALUE!</v>
      </c>
      <c r="Q128" s="1940" t="s">
        <v>1995</v>
      </c>
    </row>
    <row r="129" spans="4:18" ht="47.25" customHeight="1">
      <c r="D129" s="1943"/>
      <c r="E129" s="1943"/>
      <c r="F129" s="1943"/>
      <c r="G129" s="1939"/>
      <c r="H129" s="1939"/>
      <c r="I129" s="1939"/>
      <c r="J129" s="1939"/>
      <c r="K129" s="1939"/>
      <c r="L129" s="1939"/>
      <c r="M129" s="1939"/>
      <c r="N129" s="1939"/>
      <c r="O129" s="1939"/>
      <c r="P129" s="1939"/>
      <c r="Q129" s="1941"/>
    </row>
    <row r="130" spans="4:18" ht="22.35" customHeight="1">
      <c r="D130" s="1546" t="s">
        <v>678</v>
      </c>
      <c r="E130" s="1944" t="s">
        <v>679</v>
      </c>
      <c r="F130" s="1944"/>
      <c r="G130" s="1945"/>
      <c r="H130" s="1945"/>
      <c r="I130" s="1945"/>
      <c r="J130" s="1945"/>
      <c r="K130" s="1945"/>
      <c r="L130" s="1945"/>
      <c r="M130" s="1945"/>
      <c r="N130" s="1945"/>
      <c r="O130" s="1945"/>
      <c r="P130" s="1945"/>
      <c r="Q130" s="1946"/>
    </row>
    <row r="131" spans="4:18" ht="409.6" customHeight="1">
      <c r="D131" s="2010" t="s">
        <v>680</v>
      </c>
      <c r="E131" s="2010"/>
      <c r="F131" s="2010"/>
      <c r="G131" s="1938" t="e" vm="8">
        <v>#VALUE!</v>
      </c>
      <c r="H131" s="1989" t="e" vm="8">
        <v>#VALUE!</v>
      </c>
      <c r="I131" s="1989" t="e" vm="8">
        <v>#VALUE!</v>
      </c>
      <c r="J131" s="1989" t="e" vm="8">
        <v>#VALUE!</v>
      </c>
      <c r="K131" s="1989" t="e" vm="8">
        <v>#VALUE!</v>
      </c>
      <c r="L131" s="1989" t="e" vm="8">
        <v>#VALUE!</v>
      </c>
      <c r="M131" s="1989" t="e" vm="8">
        <v>#VALUE!</v>
      </c>
      <c r="N131" s="1989" t="e" vm="8">
        <v>#VALUE!</v>
      </c>
      <c r="O131" s="1989" t="e" vm="8">
        <v>#VALUE!</v>
      </c>
      <c r="P131" s="1989" t="e" vm="8">
        <v>#VALUE!</v>
      </c>
      <c r="Q131" s="2012" t="s">
        <v>1995</v>
      </c>
    </row>
    <row r="132" spans="4:18" ht="132" customHeight="1">
      <c r="D132" s="2011"/>
      <c r="E132" s="2011"/>
      <c r="F132" s="2011"/>
      <c r="G132" s="1939"/>
      <c r="H132" s="1990"/>
      <c r="I132" s="1990"/>
      <c r="J132" s="1990"/>
      <c r="K132" s="1990"/>
      <c r="L132" s="1990"/>
      <c r="M132" s="1990"/>
      <c r="N132" s="1990"/>
      <c r="O132" s="1990"/>
      <c r="P132" s="1990"/>
      <c r="Q132" s="2013"/>
    </row>
    <row r="133" spans="4:18">
      <c r="D133" s="1546" t="s">
        <v>681</v>
      </c>
      <c r="E133" s="1944" t="s">
        <v>682</v>
      </c>
      <c r="F133" s="1944"/>
      <c r="G133" s="1945"/>
      <c r="H133" s="1945"/>
      <c r="I133" s="1945"/>
      <c r="J133" s="1945"/>
      <c r="K133" s="1945"/>
      <c r="L133" s="1945"/>
      <c r="M133" s="1945"/>
      <c r="N133" s="1945"/>
      <c r="O133" s="1945"/>
      <c r="P133" s="1945"/>
      <c r="Q133" s="1946"/>
    </row>
    <row r="134" spans="4:18">
      <c r="D134" s="2016" t="s">
        <v>2062</v>
      </c>
      <c r="E134" s="2016"/>
      <c r="F134" s="2017"/>
      <c r="G134" s="1987" t="e" vm="10">
        <v>#VALUE!</v>
      </c>
      <c r="H134" s="1938" t="e" vm="7">
        <v>#VALUE!</v>
      </c>
      <c r="I134" s="1938" t="e" vm="7">
        <v>#VALUE!</v>
      </c>
      <c r="J134" s="1938" t="e" vm="7">
        <v>#VALUE!</v>
      </c>
      <c r="K134" s="1938" t="e" vm="7">
        <v>#VALUE!</v>
      </c>
      <c r="L134" s="1938" t="e" vm="7">
        <v>#VALUE!</v>
      </c>
      <c r="M134" s="1938" t="e" vm="7">
        <v>#VALUE!</v>
      </c>
      <c r="N134" s="1938" t="e" vm="7">
        <v>#VALUE!</v>
      </c>
      <c r="O134" s="1938" t="e" vm="7">
        <v>#VALUE!</v>
      </c>
      <c r="P134" s="1938" t="e" vm="7">
        <v>#VALUE!</v>
      </c>
      <c r="Q134" s="1991" t="s">
        <v>2001</v>
      </c>
    </row>
    <row r="135" spans="4:18" ht="357" customHeight="1">
      <c r="D135" s="2018"/>
      <c r="E135" s="2018"/>
      <c r="F135" s="2019"/>
      <c r="G135" s="1988"/>
      <c r="H135" s="1939"/>
      <c r="I135" s="1939"/>
      <c r="J135" s="1939"/>
      <c r="K135" s="1939"/>
      <c r="L135" s="1939"/>
      <c r="M135" s="1939"/>
      <c r="N135" s="1939"/>
      <c r="O135" s="1939"/>
      <c r="P135" s="1939"/>
      <c r="Q135" s="1992"/>
    </row>
    <row r="136" spans="4:18">
      <c r="D136" s="1546" t="s">
        <v>683</v>
      </c>
      <c r="E136" s="1944" t="s">
        <v>684</v>
      </c>
      <c r="F136" s="1944"/>
      <c r="G136" s="1945"/>
      <c r="H136" s="1945"/>
      <c r="I136" s="1945"/>
      <c r="J136" s="1945"/>
      <c r="K136" s="1945"/>
      <c r="L136" s="1945"/>
      <c r="M136" s="1945"/>
      <c r="N136" s="1945"/>
      <c r="O136" s="1945"/>
      <c r="P136" s="1945"/>
      <c r="Q136" s="1946"/>
    </row>
    <row r="137" spans="4:18" ht="213" customHeight="1">
      <c r="D137" s="2011" t="s">
        <v>2063</v>
      </c>
      <c r="E137" s="2014"/>
      <c r="F137" s="2015"/>
      <c r="G137" s="1561" t="e" vm="7">
        <v>#VALUE!</v>
      </c>
      <c r="H137" s="1561" t="e" vm="7">
        <v>#VALUE!</v>
      </c>
      <c r="I137" s="1561" t="e" vm="7">
        <v>#VALUE!</v>
      </c>
      <c r="J137" s="1561" t="e" vm="7">
        <v>#VALUE!</v>
      </c>
      <c r="K137" s="1561" t="e" vm="7">
        <v>#VALUE!</v>
      </c>
      <c r="L137" s="1561" t="e" vm="7">
        <v>#VALUE!</v>
      </c>
      <c r="M137" s="1561" t="e" vm="7">
        <v>#VALUE!</v>
      </c>
      <c r="N137" s="1561" t="e" vm="7">
        <v>#VALUE!</v>
      </c>
      <c r="O137" s="1561" t="e" vm="7">
        <v>#VALUE!</v>
      </c>
      <c r="P137" s="1561" t="e" vm="7">
        <v>#VALUE!</v>
      </c>
      <c r="Q137" s="1585" t="s">
        <v>1995</v>
      </c>
    </row>
    <row r="139" spans="4:18">
      <c r="D139" s="1411"/>
      <c r="E139" s="1410"/>
      <c r="F139" s="1409"/>
      <c r="G139" s="1583"/>
      <c r="H139" s="1583"/>
      <c r="I139" s="1583"/>
      <c r="J139" s="1583"/>
      <c r="K139" s="1583"/>
      <c r="L139" s="1583"/>
      <c r="M139" s="1583"/>
      <c r="N139" s="1583"/>
      <c r="O139" s="1583"/>
      <c r="P139" s="1583"/>
      <c r="Q139" s="1583"/>
    </row>
    <row r="140" spans="4:18">
      <c r="D140" s="1956" t="s">
        <v>685</v>
      </c>
      <c r="E140" s="1957"/>
      <c r="F140" s="1957"/>
      <c r="G140" s="1963"/>
      <c r="H140" s="1963"/>
      <c r="I140" s="1963"/>
      <c r="J140" s="1963"/>
      <c r="K140" s="1963"/>
      <c r="L140" s="1963"/>
      <c r="M140" s="1993"/>
      <c r="N140" s="1964" t="s">
        <v>630</v>
      </c>
      <c r="O140" s="1965"/>
      <c r="P140" s="1966" t="s">
        <v>581</v>
      </c>
      <c r="Q140" s="1967"/>
      <c r="R140" s="1495"/>
    </row>
    <row r="141" spans="4:18" ht="14.45" customHeight="1">
      <c r="D141" s="1968" t="s">
        <v>686</v>
      </c>
      <c r="E141" s="1969"/>
      <c r="F141" s="1969"/>
      <c r="G141" s="1398"/>
      <c r="H141" s="1398"/>
      <c r="I141" s="1398"/>
      <c r="J141" s="1398"/>
      <c r="K141" s="1398"/>
      <c r="L141" s="1398"/>
      <c r="M141" s="1398"/>
      <c r="N141" s="1970" t="e" vm="7">
        <v>#VALUE!</v>
      </c>
      <c r="O141" s="1971"/>
      <c r="P141" s="1974" t="s">
        <v>592</v>
      </c>
      <c r="Q141" s="1975"/>
    </row>
    <row r="142" spans="4:18" ht="99" customHeight="1">
      <c r="D142" s="1573" t="s">
        <v>632</v>
      </c>
      <c r="E142" s="1978" t="s">
        <v>687</v>
      </c>
      <c r="F142" s="1978"/>
      <c r="G142" s="1978"/>
      <c r="H142" s="1978"/>
      <c r="I142" s="1978"/>
      <c r="J142" s="1978"/>
      <c r="K142" s="1978"/>
      <c r="L142" s="1978"/>
      <c r="M142" s="1979"/>
      <c r="N142" s="1972"/>
      <c r="O142" s="1973"/>
      <c r="P142" s="1976"/>
      <c r="Q142" s="1977"/>
    </row>
    <row r="143" spans="4:18" ht="21">
      <c r="D143" s="1417"/>
      <c r="E143" s="1954" t="s">
        <v>570</v>
      </c>
      <c r="F143" s="1954"/>
      <c r="G143" s="1398"/>
      <c r="H143" s="1398"/>
      <c r="I143" s="1398"/>
      <c r="J143" s="1398"/>
      <c r="K143" s="1398"/>
      <c r="L143" s="1398"/>
      <c r="M143" s="1398"/>
      <c r="N143" s="1572"/>
      <c r="O143" s="1572"/>
      <c r="P143" s="1958"/>
      <c r="Q143" s="1959"/>
    </row>
    <row r="144" spans="4:18" ht="45" customHeight="1">
      <c r="D144" s="1571"/>
      <c r="E144" s="1962" t="s">
        <v>688</v>
      </c>
      <c r="F144" s="1962"/>
      <c r="G144" s="1962"/>
      <c r="H144" s="1962"/>
      <c r="I144" s="1962"/>
      <c r="J144" s="1962"/>
      <c r="K144" s="1962"/>
      <c r="L144" s="1962"/>
      <c r="M144" s="1962"/>
      <c r="N144" s="1962"/>
      <c r="O144" s="1962"/>
      <c r="P144" s="1962"/>
      <c r="Q144" s="1572"/>
    </row>
    <row r="145" spans="4:18">
      <c r="D145" s="1413"/>
      <c r="E145" s="1414"/>
      <c r="F145" s="1415"/>
      <c r="G145" s="1963"/>
      <c r="H145" s="1963"/>
      <c r="I145" s="1963"/>
      <c r="J145" s="1963"/>
      <c r="K145" s="1963"/>
      <c r="L145" s="1963"/>
      <c r="M145" s="1963"/>
      <c r="N145" s="1964" t="s">
        <v>630</v>
      </c>
      <c r="O145" s="1965"/>
      <c r="P145" s="1966" t="s">
        <v>581</v>
      </c>
      <c r="Q145" s="1967"/>
      <c r="R145" s="1495"/>
    </row>
    <row r="146" spans="4:18" ht="12" customHeight="1">
      <c r="D146" s="1968" t="s">
        <v>685</v>
      </c>
      <c r="E146" s="1969"/>
      <c r="F146" s="1969"/>
      <c r="G146" s="1412"/>
      <c r="H146" s="1412"/>
      <c r="I146" s="1412"/>
      <c r="J146" s="1412"/>
      <c r="K146" s="1412"/>
      <c r="L146" s="1412"/>
      <c r="M146" s="1398"/>
      <c r="N146" s="1970" t="e" vm="7">
        <v>#VALUE!</v>
      </c>
      <c r="O146" s="1971"/>
      <c r="P146" s="1974" t="s">
        <v>2001</v>
      </c>
      <c r="Q146" s="1975"/>
    </row>
    <row r="147" spans="4:18" ht="14.45" customHeight="1">
      <c r="D147" s="1968" t="s">
        <v>686</v>
      </c>
      <c r="E147" s="1969"/>
      <c r="F147" s="1969"/>
      <c r="G147" s="1398"/>
      <c r="H147" s="1398"/>
      <c r="I147" s="1398"/>
      <c r="J147" s="1398"/>
      <c r="K147" s="1398"/>
      <c r="L147" s="1398"/>
      <c r="M147" s="1398"/>
      <c r="N147" s="1972"/>
      <c r="O147" s="1973"/>
      <c r="P147" s="1976"/>
      <c r="Q147" s="1977"/>
    </row>
    <row r="148" spans="4:18" ht="93.75" customHeight="1">
      <c r="D148" s="1416" t="s">
        <v>634</v>
      </c>
      <c r="E148" s="1978" t="s">
        <v>689</v>
      </c>
      <c r="F148" s="1978"/>
      <c r="G148" s="1978"/>
      <c r="H148" s="1978"/>
      <c r="I148" s="1978"/>
      <c r="J148" s="1978"/>
      <c r="K148" s="1978"/>
      <c r="L148" s="1978"/>
      <c r="M148" s="1979"/>
      <c r="N148" s="1972"/>
      <c r="O148" s="1973"/>
      <c r="P148" s="1976"/>
      <c r="Q148" s="1977"/>
    </row>
    <row r="149" spans="4:18" ht="106.5" customHeight="1">
      <c r="D149" s="1416" t="s">
        <v>636</v>
      </c>
      <c r="E149" s="1978" t="s">
        <v>690</v>
      </c>
      <c r="F149" s="1978"/>
      <c r="G149" s="1978"/>
      <c r="H149" s="1978"/>
      <c r="I149" s="1978"/>
      <c r="J149" s="1978"/>
      <c r="K149" s="1978"/>
      <c r="L149" s="1978"/>
      <c r="M149" s="1979"/>
      <c r="N149" s="2008"/>
      <c r="O149" s="2009"/>
      <c r="P149" s="1976"/>
      <c r="Q149" s="1977"/>
    </row>
    <row r="150" spans="4:18" ht="21" customHeight="1">
      <c r="D150" s="1417"/>
      <c r="E150" s="1954" t="s">
        <v>570</v>
      </c>
      <c r="F150" s="1954"/>
      <c r="G150" s="1412"/>
      <c r="H150" s="1412"/>
      <c r="I150" s="1412"/>
      <c r="J150" s="1412"/>
      <c r="K150" s="1412"/>
      <c r="L150" s="1412"/>
      <c r="M150" s="1398"/>
      <c r="N150" s="1574"/>
      <c r="O150" s="1574"/>
      <c r="P150" s="1572"/>
      <c r="Q150" s="1569"/>
    </row>
    <row r="151" spans="4:18" ht="68.25" customHeight="1">
      <c r="D151" s="1418"/>
      <c r="E151" s="1955" t="s">
        <v>2064</v>
      </c>
      <c r="F151" s="1955"/>
      <c r="G151" s="1955"/>
      <c r="H151" s="1955"/>
      <c r="I151" s="1955"/>
      <c r="J151" s="1955"/>
      <c r="K151" s="1955"/>
      <c r="L151" s="1955"/>
      <c r="M151" s="1955"/>
      <c r="N151" s="1955"/>
      <c r="O151" s="1955"/>
      <c r="P151" s="1575"/>
      <c r="Q151" s="1570"/>
    </row>
    <row r="152" spans="4:18">
      <c r="D152" s="1413"/>
      <c r="E152" s="1414"/>
      <c r="F152" s="1415"/>
      <c r="G152" s="1963"/>
      <c r="H152" s="1963"/>
      <c r="I152" s="1963"/>
      <c r="J152" s="1963"/>
      <c r="K152" s="1963"/>
      <c r="L152" s="1963"/>
      <c r="M152" s="1963"/>
      <c r="N152" s="1964" t="s">
        <v>630</v>
      </c>
      <c r="O152" s="1965"/>
      <c r="P152" s="1966" t="s">
        <v>581</v>
      </c>
      <c r="Q152" s="1967"/>
    </row>
    <row r="153" spans="4:18">
      <c r="D153" s="1968" t="s">
        <v>691</v>
      </c>
      <c r="E153" s="1969"/>
      <c r="F153" s="1969"/>
      <c r="G153" s="1412"/>
      <c r="H153" s="1412"/>
      <c r="I153" s="1412"/>
      <c r="J153" s="1412"/>
      <c r="K153" s="1412"/>
      <c r="L153" s="1412"/>
      <c r="M153" s="1398"/>
      <c r="N153" s="1970" t="e" vm="7">
        <v>#VALUE!</v>
      </c>
      <c r="O153" s="1971"/>
      <c r="P153" s="1974" t="s">
        <v>1995</v>
      </c>
      <c r="Q153" s="1975"/>
    </row>
    <row r="154" spans="4:18">
      <c r="D154" s="1968" t="s">
        <v>692</v>
      </c>
      <c r="E154" s="1969"/>
      <c r="F154" s="1969"/>
      <c r="G154" s="1398"/>
      <c r="H154" s="1398"/>
      <c r="I154" s="1398"/>
      <c r="J154" s="1398"/>
      <c r="K154" s="1398"/>
      <c r="L154" s="1398"/>
      <c r="M154" s="1398"/>
      <c r="N154" s="1972"/>
      <c r="O154" s="1973"/>
      <c r="P154" s="1976"/>
      <c r="Q154" s="1977"/>
    </row>
    <row r="155" spans="4:18" ht="73.5" customHeight="1">
      <c r="D155" s="1543">
        <v>1</v>
      </c>
      <c r="E155" s="1962" t="s">
        <v>693</v>
      </c>
      <c r="F155" s="1962"/>
      <c r="G155" s="1962"/>
      <c r="H155" s="1962"/>
      <c r="I155" s="1962"/>
      <c r="J155" s="1962"/>
      <c r="K155" s="1962"/>
      <c r="L155" s="1962"/>
      <c r="M155" s="1980"/>
      <c r="N155" s="1972"/>
      <c r="O155" s="1973"/>
      <c r="P155" s="1976"/>
      <c r="Q155" s="1977"/>
    </row>
    <row r="156" spans="4:18" ht="37.5" customHeight="1">
      <c r="D156" s="1416" t="s">
        <v>634</v>
      </c>
      <c r="E156" s="1978" t="s">
        <v>694</v>
      </c>
      <c r="F156" s="1978"/>
      <c r="G156" s="1978"/>
      <c r="H156" s="1978"/>
      <c r="I156" s="1978"/>
      <c r="J156" s="1978"/>
      <c r="K156" s="1978"/>
      <c r="L156" s="1978"/>
      <c r="M156" s="1979"/>
      <c r="N156" s="1972"/>
      <c r="O156" s="1973"/>
      <c r="P156" s="1976"/>
      <c r="Q156" s="1977"/>
    </row>
    <row r="157" spans="4:18" ht="60.75" customHeight="1">
      <c r="D157" s="1416" t="s">
        <v>636</v>
      </c>
      <c r="E157" s="1978" t="s">
        <v>695</v>
      </c>
      <c r="F157" s="1978"/>
      <c r="G157" s="1978"/>
      <c r="H157" s="1978"/>
      <c r="I157" s="1978"/>
      <c r="J157" s="1978"/>
      <c r="K157" s="1978"/>
      <c r="L157" s="1978"/>
      <c r="M157" s="1979"/>
      <c r="N157" s="1972"/>
      <c r="O157" s="1973"/>
      <c r="P157" s="1981"/>
      <c r="Q157" s="1959"/>
    </row>
    <row r="158" spans="4:18" ht="50.25" customHeight="1">
      <c r="D158" s="1416" t="s">
        <v>642</v>
      </c>
      <c r="E158" s="1978" t="s">
        <v>696</v>
      </c>
      <c r="F158" s="1978"/>
      <c r="G158" s="1978"/>
      <c r="H158" s="1978"/>
      <c r="I158" s="1978"/>
      <c r="J158" s="1978"/>
      <c r="K158" s="1978"/>
      <c r="L158" s="1978"/>
      <c r="M158" s="1979"/>
      <c r="N158" s="1972"/>
      <c r="O158" s="1973"/>
      <c r="P158" s="1544"/>
      <c r="Q158" s="1545"/>
    </row>
    <row r="159" spans="4:18" ht="71.25" customHeight="1">
      <c r="D159" s="1416" t="s">
        <v>643</v>
      </c>
      <c r="E159" s="1978" t="s">
        <v>697</v>
      </c>
      <c r="F159" s="1978"/>
      <c r="G159" s="1978"/>
      <c r="H159" s="1978"/>
      <c r="I159" s="1978"/>
      <c r="J159" s="1978"/>
      <c r="K159" s="1978"/>
      <c r="L159" s="1978"/>
      <c r="M159" s="1979"/>
      <c r="N159" s="1972"/>
      <c r="O159" s="1973"/>
      <c r="P159" s="1544"/>
      <c r="Q159" s="1545"/>
    </row>
    <row r="160" spans="4:18" ht="72" customHeight="1">
      <c r="D160" s="1416" t="s">
        <v>698</v>
      </c>
      <c r="E160" s="1982" t="s">
        <v>699</v>
      </c>
      <c r="F160" s="1982"/>
      <c r="G160" s="1982"/>
      <c r="H160" s="1982"/>
      <c r="I160" s="1982"/>
      <c r="J160" s="1982"/>
      <c r="K160" s="1982"/>
      <c r="L160" s="1982"/>
      <c r="M160" s="1983"/>
      <c r="N160" s="1972"/>
      <c r="O160" s="1973"/>
      <c r="P160" s="1981"/>
      <c r="Q160" s="1959"/>
    </row>
    <row r="161" spans="4:18" ht="21">
      <c r="D161" s="1417"/>
      <c r="E161" s="1954" t="s">
        <v>570</v>
      </c>
      <c r="F161" s="1954"/>
      <c r="G161" s="1398"/>
      <c r="H161" s="1398"/>
      <c r="I161" s="1398"/>
      <c r="J161" s="1398"/>
      <c r="K161" s="1398"/>
      <c r="L161" s="1398"/>
      <c r="M161" s="1398"/>
      <c r="N161" s="1572"/>
      <c r="O161" s="1572"/>
      <c r="P161" s="1958"/>
      <c r="Q161" s="1959"/>
    </row>
    <row r="162" spans="4:18" ht="307.5" customHeight="1">
      <c r="D162" s="1960"/>
      <c r="E162" s="1962" t="s">
        <v>2065</v>
      </c>
      <c r="F162" s="1962"/>
      <c r="G162" s="1962"/>
      <c r="H162" s="1962"/>
      <c r="I162" s="1962"/>
      <c r="J162" s="1962"/>
      <c r="K162" s="1962"/>
      <c r="L162" s="1962"/>
      <c r="M162" s="1962"/>
      <c r="N162" s="1962"/>
      <c r="O162" s="1962"/>
      <c r="P162" s="1962"/>
      <c r="Q162" s="1569"/>
    </row>
    <row r="163" spans="4:18" ht="46.5" customHeight="1">
      <c r="D163" s="1961"/>
      <c r="E163" s="1955"/>
      <c r="F163" s="1955"/>
      <c r="G163" s="1955"/>
      <c r="H163" s="1955"/>
      <c r="I163" s="1955"/>
      <c r="J163" s="1955"/>
      <c r="K163" s="1955"/>
      <c r="L163" s="1955"/>
      <c r="M163" s="1955"/>
      <c r="N163" s="1955"/>
      <c r="O163" s="1955"/>
      <c r="P163" s="1955"/>
      <c r="Q163" s="1570"/>
    </row>
    <row r="164" spans="4:18">
      <c r="D164" s="1413"/>
      <c r="E164" s="1414"/>
      <c r="F164" s="1415"/>
      <c r="G164" s="1963"/>
      <c r="H164" s="1963"/>
      <c r="I164" s="1963"/>
      <c r="J164" s="1963"/>
      <c r="K164" s="1963"/>
      <c r="L164" s="1963"/>
      <c r="M164" s="1963"/>
      <c r="N164" s="1964" t="s">
        <v>630</v>
      </c>
      <c r="O164" s="1965"/>
      <c r="P164" s="1966" t="s">
        <v>581</v>
      </c>
      <c r="Q164" s="1967"/>
      <c r="R164" s="1495"/>
    </row>
    <row r="165" spans="4:18" ht="12" customHeight="1">
      <c r="D165" s="1968" t="s">
        <v>700</v>
      </c>
      <c r="E165" s="1969"/>
      <c r="F165" s="1969"/>
      <c r="G165" s="1412"/>
      <c r="H165" s="1412"/>
      <c r="I165" s="1412"/>
      <c r="J165" s="1412"/>
      <c r="K165" s="1412"/>
      <c r="L165" s="1412"/>
      <c r="M165" s="1398"/>
      <c r="N165" s="1970" t="e" vm="7">
        <v>#VALUE!</v>
      </c>
      <c r="O165" s="1971"/>
      <c r="P165" s="1974" t="s">
        <v>592</v>
      </c>
      <c r="Q165" s="1975"/>
    </row>
    <row r="166" spans="4:18" ht="14.45" customHeight="1">
      <c r="D166" s="1968" t="s">
        <v>701</v>
      </c>
      <c r="E166" s="1969"/>
      <c r="F166" s="1969"/>
      <c r="G166" s="1398"/>
      <c r="H166" s="1398"/>
      <c r="I166" s="1398"/>
      <c r="J166" s="1398"/>
      <c r="K166" s="1398"/>
      <c r="L166" s="1398"/>
      <c r="M166" s="1398"/>
      <c r="N166" s="1972"/>
      <c r="O166" s="1973"/>
      <c r="P166" s="1976"/>
      <c r="Q166" s="1977"/>
    </row>
    <row r="167" spans="4:18">
      <c r="D167" s="1416" t="s">
        <v>632</v>
      </c>
      <c r="E167" s="1978" t="s">
        <v>702</v>
      </c>
      <c r="F167" s="1978"/>
      <c r="G167" s="1978"/>
      <c r="H167" s="1978"/>
      <c r="I167" s="1978"/>
      <c r="J167" s="1978"/>
      <c r="K167" s="1978"/>
      <c r="L167" s="1978"/>
      <c r="M167" s="1979"/>
      <c r="N167" s="1972"/>
      <c r="O167" s="1973"/>
      <c r="P167" s="1976"/>
      <c r="Q167" s="1977"/>
    </row>
    <row r="168" spans="4:18">
      <c r="D168" s="1416" t="s">
        <v>634</v>
      </c>
      <c r="E168" s="1978" t="s">
        <v>703</v>
      </c>
      <c r="F168" s="1978"/>
      <c r="G168" s="1978"/>
      <c r="H168" s="1978"/>
      <c r="I168" s="1978"/>
      <c r="J168" s="1978"/>
      <c r="K168" s="1978"/>
      <c r="L168" s="1978"/>
      <c r="M168" s="1979"/>
      <c r="N168" s="1972"/>
      <c r="O168" s="1973"/>
      <c r="P168" s="1976"/>
      <c r="Q168" s="1977"/>
    </row>
    <row r="169" spans="4:18" ht="26.45" customHeight="1">
      <c r="D169" s="1416" t="s">
        <v>636</v>
      </c>
      <c r="E169" s="1978" t="s">
        <v>704</v>
      </c>
      <c r="F169" s="1978"/>
      <c r="G169" s="1978"/>
      <c r="H169" s="1978"/>
      <c r="I169" s="1978"/>
      <c r="J169" s="1978"/>
      <c r="K169" s="1978"/>
      <c r="L169" s="1978"/>
      <c r="M169" s="1979"/>
      <c r="N169" s="1972"/>
      <c r="O169" s="1973"/>
      <c r="P169" s="1976"/>
      <c r="Q169" s="1977"/>
    </row>
    <row r="170" spans="4:18" ht="35.1" customHeight="1">
      <c r="D170" s="1416" t="s">
        <v>642</v>
      </c>
      <c r="E170" s="1978" t="s">
        <v>705</v>
      </c>
      <c r="F170" s="1978"/>
      <c r="G170" s="1978"/>
      <c r="H170" s="1978"/>
      <c r="I170" s="1978"/>
      <c r="J170" s="1978"/>
      <c r="K170" s="1978"/>
      <c r="L170" s="1978"/>
      <c r="M170" s="1979"/>
      <c r="N170" s="2008"/>
      <c r="O170" s="2009"/>
      <c r="P170" s="1976"/>
      <c r="Q170" s="1977"/>
    </row>
    <row r="171" spans="4:18" ht="21" customHeight="1">
      <c r="D171" s="1417"/>
      <c r="E171" s="1954" t="s">
        <v>570</v>
      </c>
      <c r="F171" s="1954"/>
      <c r="G171" s="1412"/>
      <c r="H171" s="1412"/>
      <c r="I171" s="1412"/>
      <c r="J171" s="1412"/>
      <c r="K171" s="1412"/>
      <c r="L171" s="1412"/>
      <c r="M171" s="1398"/>
      <c r="N171" s="1574"/>
      <c r="O171" s="1574"/>
      <c r="P171" s="1572"/>
      <c r="Q171" s="1569"/>
    </row>
    <row r="172" spans="4:18" ht="108.75" customHeight="1">
      <c r="D172" s="1418"/>
      <c r="E172" s="1955" t="s">
        <v>2066</v>
      </c>
      <c r="F172" s="1955"/>
      <c r="G172" s="1955"/>
      <c r="H172" s="1955"/>
      <c r="I172" s="1955"/>
      <c r="J172" s="1955"/>
      <c r="K172" s="1955"/>
      <c r="L172" s="1955"/>
      <c r="M172" s="1955"/>
      <c r="N172" s="1955"/>
      <c r="O172" s="1955"/>
      <c r="P172" s="1575"/>
      <c r="Q172" s="1570"/>
    </row>
    <row r="173" spans="4:18">
      <c r="D173" s="1413"/>
      <c r="E173" s="1414"/>
      <c r="F173" s="1415"/>
      <c r="G173" s="1963"/>
      <c r="H173" s="1963"/>
      <c r="I173" s="1963"/>
      <c r="J173" s="1963"/>
      <c r="K173" s="1963"/>
      <c r="L173" s="1963"/>
      <c r="M173" s="1963"/>
      <c r="N173" s="1964" t="s">
        <v>630</v>
      </c>
      <c r="O173" s="1965"/>
      <c r="P173" s="1966" t="s">
        <v>581</v>
      </c>
      <c r="Q173" s="1967"/>
    </row>
    <row r="174" spans="4:18">
      <c r="D174" s="1968" t="s">
        <v>706</v>
      </c>
      <c r="E174" s="1969"/>
      <c r="F174" s="1969"/>
      <c r="G174" s="1412"/>
      <c r="H174" s="1412"/>
      <c r="I174" s="1412"/>
      <c r="J174" s="1412"/>
      <c r="K174" s="1412"/>
      <c r="L174" s="1412"/>
      <c r="M174" s="1398"/>
      <c r="N174" s="1970" t="e" vm="7">
        <v>#VALUE!</v>
      </c>
      <c r="O174" s="1971"/>
      <c r="P174" s="1974" t="s">
        <v>592</v>
      </c>
      <c r="Q174" s="1975"/>
    </row>
    <row r="175" spans="4:18">
      <c r="D175" s="1968" t="s">
        <v>707</v>
      </c>
      <c r="E175" s="1969"/>
      <c r="F175" s="1969"/>
      <c r="G175" s="1398"/>
      <c r="H175" s="1398"/>
      <c r="I175" s="1398"/>
      <c r="J175" s="1398"/>
      <c r="K175" s="1398"/>
      <c r="L175" s="1398"/>
      <c r="M175" s="1398"/>
      <c r="N175" s="1972"/>
      <c r="O175" s="1973"/>
      <c r="P175" s="1976"/>
      <c r="Q175" s="1977"/>
    </row>
    <row r="176" spans="4:18">
      <c r="D176" s="1543">
        <v>1</v>
      </c>
      <c r="E176" s="1962" t="s">
        <v>708</v>
      </c>
      <c r="F176" s="1962"/>
      <c r="G176" s="1962"/>
      <c r="H176" s="1962"/>
      <c r="I176" s="1962"/>
      <c r="J176" s="1962"/>
      <c r="K176" s="1962"/>
      <c r="L176" s="1962"/>
      <c r="M176" s="1980"/>
      <c r="N176" s="1972"/>
      <c r="O176" s="1973"/>
      <c r="P176" s="1976"/>
      <c r="Q176" s="1977"/>
    </row>
    <row r="177" spans="4:17" ht="47.25" customHeight="1">
      <c r="D177" s="1416" t="s">
        <v>634</v>
      </c>
      <c r="E177" s="1978" t="s">
        <v>709</v>
      </c>
      <c r="F177" s="1978"/>
      <c r="G177" s="1978"/>
      <c r="H177" s="1978"/>
      <c r="I177" s="1978"/>
      <c r="J177" s="1978"/>
      <c r="K177" s="1978"/>
      <c r="L177" s="1978"/>
      <c r="M177" s="1979"/>
      <c r="N177" s="1972"/>
      <c r="O177" s="1973"/>
      <c r="P177" s="1976"/>
      <c r="Q177" s="1977"/>
    </row>
    <row r="178" spans="4:17" ht="16.350000000000001" customHeight="1">
      <c r="D178" s="1416" t="s">
        <v>636</v>
      </c>
      <c r="E178" s="1978" t="s">
        <v>710</v>
      </c>
      <c r="F178" s="1978"/>
      <c r="G178" s="1978"/>
      <c r="H178" s="1978"/>
      <c r="I178" s="1978"/>
      <c r="J178" s="1978"/>
      <c r="K178" s="1978"/>
      <c r="L178" s="1978"/>
      <c r="M178" s="1979"/>
      <c r="N178" s="1972"/>
      <c r="O178" s="1973"/>
      <c r="P178" s="1981"/>
      <c r="Q178" s="1959"/>
    </row>
    <row r="179" spans="4:17" ht="24.6" customHeight="1">
      <c r="D179" s="1416" t="s">
        <v>642</v>
      </c>
      <c r="E179" s="1978" t="s">
        <v>711</v>
      </c>
      <c r="F179" s="1978"/>
      <c r="G179" s="1978"/>
      <c r="H179" s="1978"/>
      <c r="I179" s="1978"/>
      <c r="J179" s="1978"/>
      <c r="K179" s="1978"/>
      <c r="L179" s="1978"/>
      <c r="M179" s="1979"/>
      <c r="N179" s="1972"/>
      <c r="O179" s="1973"/>
      <c r="P179" s="1544"/>
      <c r="Q179" s="1545"/>
    </row>
    <row r="180" spans="4:17" ht="14.45" customHeight="1">
      <c r="D180" s="1416" t="s">
        <v>643</v>
      </c>
      <c r="E180" s="1978" t="s">
        <v>712</v>
      </c>
      <c r="F180" s="1978"/>
      <c r="G180" s="1978"/>
      <c r="H180" s="1978"/>
      <c r="I180" s="1978"/>
      <c r="J180" s="1978"/>
      <c r="K180" s="1978"/>
      <c r="L180" s="1978"/>
      <c r="M180" s="1979"/>
      <c r="N180" s="1972"/>
      <c r="O180" s="1973"/>
      <c r="P180" s="1544"/>
      <c r="Q180" s="1545"/>
    </row>
    <row r="181" spans="4:17" ht="24" customHeight="1">
      <c r="D181" s="1543">
        <v>6</v>
      </c>
      <c r="E181" s="1978" t="s">
        <v>713</v>
      </c>
      <c r="F181" s="1978"/>
      <c r="G181" s="1978"/>
      <c r="H181" s="1978"/>
      <c r="I181" s="1978"/>
      <c r="J181" s="1978"/>
      <c r="K181" s="1978"/>
      <c r="L181" s="1978"/>
      <c r="M181" s="1979"/>
      <c r="N181" s="1972"/>
      <c r="O181" s="1973"/>
      <c r="P181" s="1544"/>
      <c r="Q181" s="1545"/>
    </row>
    <row r="182" spans="4:17" ht="16.350000000000001" customHeight="1">
      <c r="D182" s="1416" t="s">
        <v>714</v>
      </c>
      <c r="E182" s="1978" t="s">
        <v>715</v>
      </c>
      <c r="F182" s="1978"/>
      <c r="G182" s="1978"/>
      <c r="H182" s="1978"/>
      <c r="I182" s="1978"/>
      <c r="J182" s="1978"/>
      <c r="K182" s="1978"/>
      <c r="L182" s="1978"/>
      <c r="M182" s="1979"/>
      <c r="N182" s="1972"/>
      <c r="O182" s="1973"/>
      <c r="P182" s="1544"/>
      <c r="Q182" s="1545"/>
    </row>
    <row r="183" spans="4:17" ht="24.6" customHeight="1">
      <c r="D183" s="1416" t="s">
        <v>716</v>
      </c>
      <c r="E183" s="1978" t="s">
        <v>717</v>
      </c>
      <c r="F183" s="1978"/>
      <c r="G183" s="1978"/>
      <c r="H183" s="1978"/>
      <c r="I183" s="1978"/>
      <c r="J183" s="1978"/>
      <c r="K183" s="1978"/>
      <c r="L183" s="1978"/>
      <c r="M183" s="1979"/>
      <c r="N183" s="1972"/>
      <c r="O183" s="1973"/>
      <c r="P183" s="1544"/>
      <c r="Q183" s="1545"/>
    </row>
    <row r="184" spans="4:17" ht="26.1" customHeight="1">
      <c r="D184" s="1416" t="s">
        <v>645</v>
      </c>
      <c r="E184" s="1978" t="s">
        <v>718</v>
      </c>
      <c r="F184" s="1978"/>
      <c r="G184" s="1978"/>
      <c r="H184" s="1978"/>
      <c r="I184" s="1978"/>
      <c r="J184" s="1978"/>
      <c r="K184" s="1978"/>
      <c r="L184" s="1978"/>
      <c r="M184" s="1979"/>
      <c r="N184" s="1972"/>
      <c r="O184" s="1973"/>
      <c r="P184" s="1544"/>
      <c r="Q184" s="1545"/>
    </row>
    <row r="185" spans="4:17" ht="21">
      <c r="D185" s="1417"/>
      <c r="E185" s="1954" t="s">
        <v>570</v>
      </c>
      <c r="F185" s="1954"/>
      <c r="G185" s="1398"/>
      <c r="H185" s="1398"/>
      <c r="I185" s="1398"/>
      <c r="J185" s="1398"/>
      <c r="K185" s="1398"/>
      <c r="L185" s="1398"/>
      <c r="M185" s="1398"/>
      <c r="N185" s="1572"/>
      <c r="O185" s="1572"/>
      <c r="P185" s="1958"/>
      <c r="Q185" s="1959"/>
    </row>
    <row r="186" spans="4:17" ht="172.5" customHeight="1">
      <c r="D186" s="1960"/>
      <c r="E186" s="1962" t="s">
        <v>2079</v>
      </c>
      <c r="F186" s="1962"/>
      <c r="G186" s="1962"/>
      <c r="H186" s="1962"/>
      <c r="I186" s="1962"/>
      <c r="J186" s="1962"/>
      <c r="K186" s="1962"/>
      <c r="L186" s="1962"/>
      <c r="M186" s="1962"/>
      <c r="N186" s="1962"/>
      <c r="O186" s="1962"/>
      <c r="P186" s="1962"/>
      <c r="Q186" s="1569"/>
    </row>
    <row r="187" spans="4:17" ht="15.75" customHeight="1">
      <c r="D187" s="1960"/>
      <c r="E187" s="1962"/>
      <c r="F187" s="1962"/>
      <c r="G187" s="1962"/>
      <c r="H187" s="1962"/>
      <c r="I187" s="1962"/>
      <c r="J187" s="1962"/>
      <c r="K187" s="1962"/>
      <c r="L187" s="1962"/>
      <c r="M187" s="1962"/>
      <c r="N187" s="1962"/>
      <c r="O187" s="1962"/>
      <c r="P187" s="1962"/>
      <c r="Q187" s="1569"/>
    </row>
    <row r="188" spans="4:17" ht="12" customHeight="1">
      <c r="D188" s="1416"/>
      <c r="E188" s="1982"/>
      <c r="F188" s="1982"/>
      <c r="G188" s="1982"/>
      <c r="H188" s="1982"/>
      <c r="I188" s="1982"/>
      <c r="J188" s="1982"/>
      <c r="K188" s="1982"/>
      <c r="L188" s="1982"/>
      <c r="M188" s="1982"/>
      <c r="N188" s="1586"/>
      <c r="O188" s="1586"/>
      <c r="P188" s="2001"/>
      <c r="Q188" s="2002"/>
    </row>
    <row r="189" spans="4:17" ht="15" customHeight="1">
      <c r="D189" s="1416"/>
      <c r="E189" s="2007" t="s">
        <v>719</v>
      </c>
      <c r="F189" s="2007"/>
      <c r="G189" s="1567"/>
      <c r="H189" s="1567"/>
      <c r="I189" s="1567"/>
      <c r="J189" s="1567"/>
      <c r="K189" s="1567"/>
      <c r="L189" s="1567"/>
      <c r="M189" s="1568"/>
      <c r="N189" s="2003" t="e" vm="7">
        <v>#VALUE!</v>
      </c>
      <c r="O189" s="2004"/>
      <c r="P189" s="1974" t="s">
        <v>592</v>
      </c>
      <c r="Q189" s="1975"/>
    </row>
    <row r="190" spans="4:17" ht="17.45" customHeight="1">
      <c r="D190" s="1416" t="s">
        <v>720</v>
      </c>
      <c r="E190" s="1978" t="s">
        <v>721</v>
      </c>
      <c r="F190" s="1978"/>
      <c r="G190" s="1978"/>
      <c r="H190" s="1978"/>
      <c r="I190" s="1978"/>
      <c r="J190" s="1978"/>
      <c r="K190" s="1978"/>
      <c r="L190" s="1978"/>
      <c r="M190" s="1979"/>
      <c r="N190" s="2005"/>
      <c r="O190" s="2006"/>
      <c r="P190" s="1976"/>
      <c r="Q190" s="1977"/>
    </row>
    <row r="191" spans="4:17" ht="24" customHeight="1">
      <c r="D191" s="1543">
        <v>11</v>
      </c>
      <c r="E191" s="1978" t="s">
        <v>722</v>
      </c>
      <c r="F191" s="1978"/>
      <c r="G191" s="1978"/>
      <c r="H191" s="1978"/>
      <c r="I191" s="1978"/>
      <c r="J191" s="1978"/>
      <c r="K191" s="1978"/>
      <c r="L191" s="1978"/>
      <c r="M191" s="1979"/>
      <c r="N191" s="2005"/>
      <c r="O191" s="2006"/>
      <c r="P191" s="1976"/>
      <c r="Q191" s="1977"/>
    </row>
    <row r="192" spans="4:17" ht="24" customHeight="1">
      <c r="D192" s="1416" t="s">
        <v>723</v>
      </c>
      <c r="E192" s="1978" t="s">
        <v>724</v>
      </c>
      <c r="F192" s="1978"/>
      <c r="G192" s="1978"/>
      <c r="H192" s="1978"/>
      <c r="I192" s="1978"/>
      <c r="J192" s="1978"/>
      <c r="K192" s="1978"/>
      <c r="L192" s="1978"/>
      <c r="M192" s="1979"/>
      <c r="N192" s="2005"/>
      <c r="O192" s="2006"/>
      <c r="P192" s="1976"/>
      <c r="Q192" s="1977"/>
    </row>
    <row r="193" spans="4:17" ht="11.1" customHeight="1">
      <c r="D193" s="1416"/>
      <c r="E193" s="1982"/>
      <c r="F193" s="1982"/>
      <c r="G193" s="1982"/>
      <c r="H193" s="1982"/>
      <c r="I193" s="1982"/>
      <c r="J193" s="1982"/>
      <c r="K193" s="1982"/>
      <c r="L193" s="1982"/>
      <c r="M193" s="1983"/>
      <c r="N193" s="2005"/>
      <c r="O193" s="2006"/>
      <c r="P193" s="1976"/>
      <c r="Q193" s="1977"/>
    </row>
    <row r="194" spans="4:17" ht="21">
      <c r="D194" s="1417"/>
      <c r="E194" s="1954" t="s">
        <v>570</v>
      </c>
      <c r="F194" s="1954"/>
      <c r="G194" s="1398"/>
      <c r="H194" s="1398"/>
      <c r="I194" s="1398"/>
      <c r="J194" s="1398"/>
      <c r="K194" s="1398"/>
      <c r="L194" s="1398"/>
      <c r="M194" s="1398"/>
      <c r="N194" s="1572"/>
      <c r="O194" s="1572"/>
      <c r="P194" s="1958"/>
      <c r="Q194" s="1959"/>
    </row>
    <row r="195" spans="4:17" ht="85.5" customHeight="1">
      <c r="D195" s="1960"/>
      <c r="E195" s="1962" t="s">
        <v>2005</v>
      </c>
      <c r="F195" s="1962"/>
      <c r="G195" s="1962"/>
      <c r="H195" s="1962"/>
      <c r="I195" s="1962"/>
      <c r="J195" s="1962"/>
      <c r="K195" s="1962"/>
      <c r="L195" s="1962"/>
      <c r="M195" s="1962"/>
      <c r="N195" s="1962"/>
      <c r="O195" s="1962"/>
      <c r="P195" s="1962"/>
      <c r="Q195" s="1569"/>
    </row>
    <row r="196" spans="4:17" ht="14.25" customHeight="1">
      <c r="D196" s="1961"/>
      <c r="E196" s="1955"/>
      <c r="F196" s="1955"/>
      <c r="G196" s="1955"/>
      <c r="H196" s="1955"/>
      <c r="I196" s="1955"/>
      <c r="J196" s="1955"/>
      <c r="K196" s="1955"/>
      <c r="L196" s="1955"/>
      <c r="M196" s="1955"/>
      <c r="N196" s="1955"/>
      <c r="O196" s="1955"/>
      <c r="P196" s="1955"/>
      <c r="Q196" s="1570"/>
    </row>
    <row r="197" spans="4:17" ht="21">
      <c r="M197" s="1584"/>
      <c r="N197" s="1587"/>
      <c r="O197" s="1589"/>
      <c r="P197" s="1588"/>
      <c r="Q197" s="1588"/>
    </row>
    <row r="198" spans="4:17" ht="60.75">
      <c r="D198" s="1998" t="s">
        <v>569</v>
      </c>
      <c r="E198" s="1998"/>
      <c r="F198" s="35" t="s">
        <v>570</v>
      </c>
      <c r="G198" s="1401" t="s">
        <v>571</v>
      </c>
      <c r="H198" s="1401" t="s">
        <v>572</v>
      </c>
      <c r="I198" s="1401" t="s">
        <v>573</v>
      </c>
      <c r="J198" s="1401" t="s">
        <v>574</v>
      </c>
      <c r="K198" s="1401" t="s">
        <v>575</v>
      </c>
      <c r="L198" s="1401" t="s">
        <v>576</v>
      </c>
      <c r="M198" s="1401" t="s">
        <v>577</v>
      </c>
      <c r="N198" s="1401" t="s">
        <v>578</v>
      </c>
      <c r="O198" s="1401" t="s">
        <v>579</v>
      </c>
      <c r="P198" s="1401" t="s">
        <v>580</v>
      </c>
      <c r="Q198" s="1399" t="s">
        <v>581</v>
      </c>
    </row>
    <row r="199" spans="4:17">
      <c r="D199" s="1948" t="s">
        <v>725</v>
      </c>
      <c r="E199" s="1948"/>
      <c r="F199" s="1948"/>
      <c r="G199" s="1948"/>
      <c r="H199" s="1948"/>
      <c r="I199" s="1948"/>
      <c r="J199" s="1948"/>
      <c r="K199" s="1948"/>
      <c r="L199" s="1948"/>
      <c r="M199" s="1948"/>
      <c r="N199" s="1948"/>
      <c r="O199" s="1948"/>
      <c r="P199" s="1948"/>
      <c r="Q199" s="1948"/>
    </row>
    <row r="200" spans="4:17">
      <c r="D200" s="1582" t="s">
        <v>726</v>
      </c>
      <c r="E200" s="1984" t="s">
        <v>727</v>
      </c>
      <c r="F200" s="1984"/>
      <c r="G200" s="1984"/>
      <c r="H200" s="1984"/>
      <c r="I200" s="1984"/>
      <c r="J200" s="1984"/>
      <c r="K200" s="1984"/>
      <c r="L200" s="1984"/>
      <c r="M200" s="1984"/>
      <c r="N200" s="1984"/>
      <c r="O200" s="1984"/>
      <c r="P200" s="1984"/>
      <c r="Q200" s="1984"/>
    </row>
    <row r="201" spans="4:17" ht="285.75" customHeight="1">
      <c r="D201" s="1986" t="s">
        <v>2067</v>
      </c>
      <c r="E201" s="1986"/>
      <c r="F201" s="2000"/>
      <c r="G201" s="1561" t="e" vm="7">
        <v>#VALUE!</v>
      </c>
      <c r="H201" s="1561" t="e" vm="7">
        <v>#VALUE!</v>
      </c>
      <c r="I201" s="1562" t="e" vm="7">
        <v>#VALUE!</v>
      </c>
      <c r="J201" s="1561" t="e" vm="7">
        <v>#VALUE!</v>
      </c>
      <c r="K201" s="1561" t="e" vm="7">
        <v>#VALUE!</v>
      </c>
      <c r="L201" s="1561" t="e" vm="7">
        <v>#VALUE!</v>
      </c>
      <c r="M201" s="1561" t="e" vm="7">
        <v>#VALUE!</v>
      </c>
      <c r="N201" s="1561" t="e" vm="7">
        <v>#VALUE!</v>
      </c>
      <c r="O201" s="1561" t="e" vm="7">
        <v>#VALUE!</v>
      </c>
      <c r="P201" s="1561" t="e" vm="7">
        <v>#VALUE!</v>
      </c>
      <c r="Q201" s="1422" t="s">
        <v>1995</v>
      </c>
    </row>
    <row r="202" spans="4:17">
      <c r="D202" s="1578" t="s">
        <v>728</v>
      </c>
      <c r="E202" s="1944" t="s">
        <v>729</v>
      </c>
      <c r="F202" s="1944"/>
      <c r="G202" s="1945"/>
      <c r="H202" s="1945"/>
      <c r="I202" s="1945"/>
      <c r="J202" s="1945"/>
      <c r="K202" s="1945"/>
      <c r="L202" s="1945"/>
      <c r="M202" s="1945"/>
      <c r="N202" s="1945"/>
      <c r="O202" s="1945"/>
      <c r="P202" s="1945"/>
      <c r="Q202" s="1946"/>
    </row>
    <row r="203" spans="4:17" ht="335.25" customHeight="1">
      <c r="D203" s="1949" t="s">
        <v>730</v>
      </c>
      <c r="E203" s="1949"/>
      <c r="F203" s="1950"/>
      <c r="G203" s="1561" t="e" vm="7">
        <v>#VALUE!</v>
      </c>
      <c r="H203" s="1561" t="e" vm="7">
        <v>#VALUE!</v>
      </c>
      <c r="I203" s="1561" t="e" vm="7">
        <v>#VALUE!</v>
      </c>
      <c r="J203" s="1561" t="e" vm="7">
        <v>#VALUE!</v>
      </c>
      <c r="K203" s="1561" t="e" vm="7">
        <v>#VALUE!</v>
      </c>
      <c r="L203" s="1561" t="e" vm="7">
        <v>#VALUE!</v>
      </c>
      <c r="M203" s="1561" t="e" vm="7">
        <v>#VALUE!</v>
      </c>
      <c r="N203" s="1561" t="e" vm="7">
        <v>#VALUE!</v>
      </c>
      <c r="O203" s="1561" t="e" vm="7">
        <v>#VALUE!</v>
      </c>
      <c r="P203" s="1561" t="e" vm="7">
        <v>#VALUE!</v>
      </c>
      <c r="Q203" s="1422" t="s">
        <v>1995</v>
      </c>
    </row>
    <row r="204" spans="4:17" ht="21">
      <c r="N204" s="1587"/>
      <c r="O204" s="1587"/>
      <c r="P204" s="1999"/>
      <c r="Q204" s="1999"/>
    </row>
    <row r="205" spans="4:17">
      <c r="D205" s="1411"/>
      <c r="E205" s="1410"/>
      <c r="F205" s="1409"/>
      <c r="G205" s="1583"/>
      <c r="H205" s="1583"/>
      <c r="I205" s="1583"/>
      <c r="J205" s="1583"/>
      <c r="K205" s="1583"/>
      <c r="L205" s="1583"/>
      <c r="M205" s="1583"/>
      <c r="N205" s="1583"/>
      <c r="O205" s="1583"/>
      <c r="P205" s="1583"/>
      <c r="Q205" s="1583"/>
    </row>
    <row r="206" spans="4:17">
      <c r="D206" s="1956" t="s">
        <v>731</v>
      </c>
      <c r="E206" s="1957"/>
      <c r="F206" s="1957"/>
      <c r="G206" s="1963"/>
      <c r="H206" s="1963"/>
      <c r="I206" s="1963"/>
      <c r="J206" s="1963"/>
      <c r="K206" s="1963"/>
      <c r="L206" s="1963"/>
      <c r="M206" s="1993"/>
      <c r="N206" s="1964" t="s">
        <v>630</v>
      </c>
      <c r="O206" s="1965"/>
      <c r="P206" s="1966" t="s">
        <v>581</v>
      </c>
      <c r="Q206" s="1967"/>
    </row>
    <row r="207" spans="4:17">
      <c r="D207" s="1968" t="s">
        <v>732</v>
      </c>
      <c r="E207" s="1969"/>
      <c r="F207" s="1969"/>
      <c r="G207" s="1412"/>
      <c r="H207" s="1412"/>
      <c r="I207" s="1412"/>
      <c r="J207" s="1412"/>
      <c r="K207" s="1412"/>
      <c r="L207" s="1412"/>
      <c r="M207" s="1398"/>
      <c r="N207" s="1970" t="e" vm="7">
        <v>#VALUE!</v>
      </c>
      <c r="O207" s="1971"/>
      <c r="P207" s="1974" t="s">
        <v>1995</v>
      </c>
      <c r="Q207" s="1975"/>
    </row>
    <row r="208" spans="4:17" ht="26.25" customHeight="1">
      <c r="D208" s="1416" t="s">
        <v>632</v>
      </c>
      <c r="E208" s="1978" t="s">
        <v>733</v>
      </c>
      <c r="F208" s="1978"/>
      <c r="G208" s="1978"/>
      <c r="H208" s="1978"/>
      <c r="I208" s="1978"/>
      <c r="J208" s="1978"/>
      <c r="K208" s="1978"/>
      <c r="L208" s="1978"/>
      <c r="M208" s="1979"/>
      <c r="N208" s="1972"/>
      <c r="O208" s="1973"/>
      <c r="P208" s="1976"/>
      <c r="Q208" s="1977"/>
    </row>
    <row r="209" spans="4:17" ht="38.25" customHeight="1">
      <c r="D209" s="1416" t="s">
        <v>634</v>
      </c>
      <c r="E209" s="1978" t="s">
        <v>734</v>
      </c>
      <c r="F209" s="1978"/>
      <c r="G209" s="1978"/>
      <c r="H209" s="1978"/>
      <c r="I209" s="1978"/>
      <c r="J209" s="1978"/>
      <c r="K209" s="1978"/>
      <c r="L209" s="1978"/>
      <c r="M209" s="1979"/>
      <c r="N209" s="1972"/>
      <c r="O209" s="1973"/>
      <c r="P209" s="1976"/>
      <c r="Q209" s="1977"/>
    </row>
    <row r="210" spans="4:17" ht="98.25" customHeight="1">
      <c r="D210" s="1416" t="s">
        <v>636</v>
      </c>
      <c r="E210" s="1978" t="s">
        <v>735</v>
      </c>
      <c r="F210" s="1978"/>
      <c r="G210" s="1978"/>
      <c r="H210" s="1978"/>
      <c r="I210" s="1978"/>
      <c r="J210" s="1978"/>
      <c r="K210" s="1978"/>
      <c r="L210" s="1978"/>
      <c r="M210" s="1979"/>
      <c r="N210" s="1972"/>
      <c r="O210" s="1973"/>
      <c r="P210" s="1976"/>
      <c r="Q210" s="1977"/>
    </row>
    <row r="211" spans="4:17" ht="21">
      <c r="D211" s="1417"/>
      <c r="E211" s="1954" t="s">
        <v>570</v>
      </c>
      <c r="F211" s="1954"/>
      <c r="G211" s="1412"/>
      <c r="H211" s="1412"/>
      <c r="I211" s="1412"/>
      <c r="J211" s="1412"/>
      <c r="K211" s="1412"/>
      <c r="L211" s="1412"/>
      <c r="M211" s="1398"/>
      <c r="N211" s="1574"/>
      <c r="O211" s="1574"/>
      <c r="P211" s="1572"/>
      <c r="Q211" s="1569"/>
    </row>
    <row r="212" spans="4:17" ht="325.5" customHeight="1">
      <c r="D212" s="1418"/>
      <c r="E212" s="1955" t="s">
        <v>2068</v>
      </c>
      <c r="F212" s="1955"/>
      <c r="G212" s="1955"/>
      <c r="H212" s="1955"/>
      <c r="I212" s="1955"/>
      <c r="J212" s="1955"/>
      <c r="K212" s="1955"/>
      <c r="L212" s="1955"/>
      <c r="M212" s="1955"/>
      <c r="N212" s="1955"/>
      <c r="O212" s="1955"/>
      <c r="P212" s="1575"/>
      <c r="Q212" s="1570"/>
    </row>
    <row r="214" spans="4:17" ht="60.75">
      <c r="D214" s="1998" t="s">
        <v>569</v>
      </c>
      <c r="E214" s="1998"/>
      <c r="F214" s="35" t="s">
        <v>570</v>
      </c>
      <c r="G214" s="1401" t="s">
        <v>571</v>
      </c>
      <c r="H214" s="1401" t="s">
        <v>572</v>
      </c>
      <c r="I214" s="1401" t="s">
        <v>573</v>
      </c>
      <c r="J214" s="1401" t="s">
        <v>574</v>
      </c>
      <c r="K214" s="1401" t="s">
        <v>575</v>
      </c>
      <c r="L214" s="1401" t="s">
        <v>576</v>
      </c>
      <c r="M214" s="1401" t="s">
        <v>577</v>
      </c>
      <c r="N214" s="1401" t="s">
        <v>578</v>
      </c>
      <c r="O214" s="1401" t="s">
        <v>579</v>
      </c>
      <c r="P214" s="1401" t="s">
        <v>580</v>
      </c>
      <c r="Q214" s="1399" t="s">
        <v>581</v>
      </c>
    </row>
    <row r="215" spans="4:17">
      <c r="D215" s="1948" t="s">
        <v>736</v>
      </c>
      <c r="E215" s="1948"/>
      <c r="F215" s="1948"/>
      <c r="G215" s="1948"/>
      <c r="H215" s="1948"/>
      <c r="I215" s="1948"/>
      <c r="J215" s="1948"/>
      <c r="K215" s="1948"/>
      <c r="L215" s="1948"/>
      <c r="M215" s="1948"/>
      <c r="N215" s="1948"/>
      <c r="O215" s="1948"/>
      <c r="P215" s="1948"/>
      <c r="Q215" s="1948"/>
    </row>
    <row r="216" spans="4:17">
      <c r="D216" s="1582" t="s">
        <v>737</v>
      </c>
      <c r="E216" s="1984" t="s">
        <v>738</v>
      </c>
      <c r="F216" s="1984"/>
      <c r="G216" s="1984"/>
      <c r="H216" s="1984"/>
      <c r="I216" s="1984"/>
      <c r="J216" s="1984"/>
      <c r="K216" s="1984"/>
      <c r="L216" s="1984"/>
      <c r="M216" s="1984"/>
      <c r="N216" s="1984"/>
      <c r="O216" s="1984"/>
      <c r="P216" s="1984"/>
      <c r="Q216" s="1984"/>
    </row>
    <row r="217" spans="4:17" ht="409.6" customHeight="1">
      <c r="D217" s="1985" t="s">
        <v>2007</v>
      </c>
      <c r="E217" s="1985"/>
      <c r="F217" s="1985"/>
      <c r="G217" s="1938" t="e" vm="7">
        <v>#VALUE!</v>
      </c>
      <c r="H217" s="1938" t="e" vm="7">
        <v>#VALUE!</v>
      </c>
      <c r="I217" s="1938" t="e" vm="7">
        <v>#VALUE!</v>
      </c>
      <c r="J217" s="1938" t="e" vm="7">
        <v>#VALUE!</v>
      </c>
      <c r="K217" s="1938" t="e" vm="7">
        <v>#VALUE!</v>
      </c>
      <c r="L217" s="1938" t="e" vm="7">
        <v>#VALUE!</v>
      </c>
      <c r="M217" s="1938" t="e" vm="7">
        <v>#VALUE!</v>
      </c>
      <c r="N217" s="1938" t="e" vm="7">
        <v>#VALUE!</v>
      </c>
      <c r="O217" s="1938" t="e" vm="7">
        <v>#VALUE!</v>
      </c>
      <c r="P217" s="1938" t="e" vm="7">
        <v>#VALUE!</v>
      </c>
      <c r="Q217" s="1991" t="s">
        <v>1995</v>
      </c>
    </row>
    <row r="218" spans="4:17" ht="69" customHeight="1">
      <c r="D218" s="1986"/>
      <c r="E218" s="1986"/>
      <c r="F218" s="1986"/>
      <c r="G218" s="1939"/>
      <c r="H218" s="1939"/>
      <c r="I218" s="1939"/>
      <c r="J218" s="1939"/>
      <c r="K218" s="1939"/>
      <c r="L218" s="1939"/>
      <c r="M218" s="1939"/>
      <c r="N218" s="1939"/>
      <c r="O218" s="1939"/>
      <c r="P218" s="1939"/>
      <c r="Q218" s="1992"/>
    </row>
    <row r="219" spans="4:17">
      <c r="D219" s="1578" t="s">
        <v>739</v>
      </c>
      <c r="E219" s="1944" t="s">
        <v>740</v>
      </c>
      <c r="F219" s="1944"/>
      <c r="G219" s="1945"/>
      <c r="H219" s="1945"/>
      <c r="I219" s="1945"/>
      <c r="J219" s="1945"/>
      <c r="K219" s="1945"/>
      <c r="L219" s="1945"/>
      <c r="M219" s="1945"/>
      <c r="N219" s="1945"/>
      <c r="O219" s="1945"/>
      <c r="P219" s="1945"/>
      <c r="Q219" s="1946"/>
    </row>
    <row r="220" spans="4:17" ht="364.5" customHeight="1">
      <c r="D220" s="1949" t="s">
        <v>2080</v>
      </c>
      <c r="E220" s="1949"/>
      <c r="F220" s="1950"/>
      <c r="G220" s="1561" t="e" vm="7">
        <v>#VALUE!</v>
      </c>
      <c r="H220" s="1561" t="e" vm="7">
        <v>#VALUE!</v>
      </c>
      <c r="I220" s="1561" t="e" vm="7">
        <v>#VALUE!</v>
      </c>
      <c r="J220" s="1561" t="e" vm="7">
        <v>#VALUE!</v>
      </c>
      <c r="K220" s="1561" t="e" vm="7">
        <v>#VALUE!</v>
      </c>
      <c r="L220" s="1561" t="e" vm="7">
        <v>#VALUE!</v>
      </c>
      <c r="M220" s="1561" t="e" vm="7">
        <v>#VALUE!</v>
      </c>
      <c r="N220" s="1561" t="e" vm="7">
        <v>#VALUE!</v>
      </c>
      <c r="O220" s="1561" t="e" vm="7">
        <v>#VALUE!</v>
      </c>
      <c r="P220" s="1561" t="e" vm="7">
        <v>#VALUE!</v>
      </c>
      <c r="Q220" s="1422" t="s">
        <v>1995</v>
      </c>
    </row>
    <row r="221" spans="4:17">
      <c r="D221" s="1948" t="s">
        <v>741</v>
      </c>
      <c r="E221" s="1948"/>
      <c r="F221" s="1948"/>
      <c r="G221" s="1948"/>
      <c r="H221" s="1948"/>
      <c r="I221" s="1948"/>
      <c r="J221" s="1948"/>
      <c r="K221" s="1948"/>
      <c r="L221" s="1948"/>
      <c r="M221" s="1948"/>
      <c r="N221" s="1948"/>
      <c r="O221" s="1948"/>
      <c r="P221" s="1948"/>
      <c r="Q221" s="1948"/>
    </row>
    <row r="222" spans="4:17" ht="22.35" customHeight="1">
      <c r="D222" s="1576" t="s">
        <v>742</v>
      </c>
      <c r="E222" s="1944" t="s">
        <v>743</v>
      </c>
      <c r="F222" s="1944"/>
      <c r="G222" s="1945"/>
      <c r="H222" s="1945"/>
      <c r="I222" s="1945"/>
      <c r="J222" s="1945"/>
      <c r="K222" s="1945"/>
      <c r="L222" s="1945"/>
      <c r="M222" s="1945"/>
      <c r="N222" s="1945"/>
      <c r="O222" s="1945"/>
      <c r="P222" s="1945"/>
      <c r="Q222" s="1946"/>
    </row>
    <row r="223" spans="4:17" ht="99.75" customHeight="1">
      <c r="D223" s="1949" t="s">
        <v>744</v>
      </c>
      <c r="E223" s="1949"/>
      <c r="F223" s="1950"/>
      <c r="G223" s="1561" t="e" vm="7">
        <v>#VALUE!</v>
      </c>
      <c r="H223" s="1561" t="e" vm="7">
        <v>#VALUE!</v>
      </c>
      <c r="I223" s="1561" t="e" vm="7">
        <v>#VALUE!</v>
      </c>
      <c r="J223" s="1561" t="e" vm="7">
        <v>#VALUE!</v>
      </c>
      <c r="K223" s="1561" t="e" vm="7">
        <v>#VALUE!</v>
      </c>
      <c r="L223" s="1561" t="e" vm="7">
        <v>#VALUE!</v>
      </c>
      <c r="M223" s="1561" t="e" vm="7">
        <v>#VALUE!</v>
      </c>
      <c r="N223" s="1561" t="e" vm="7">
        <v>#VALUE!</v>
      </c>
      <c r="O223" s="1561" t="e" vm="7">
        <v>#VALUE!</v>
      </c>
      <c r="P223" s="1561" t="e" vm="7">
        <v>#VALUE!</v>
      </c>
      <c r="Q223" s="1422" t="s">
        <v>1995</v>
      </c>
    </row>
    <row r="224" spans="4:17" ht="24" customHeight="1">
      <c r="D224" s="1546" t="s">
        <v>745</v>
      </c>
      <c r="E224" s="1944" t="s">
        <v>746</v>
      </c>
      <c r="F224" s="1944"/>
      <c r="G224" s="1945"/>
      <c r="H224" s="1945"/>
      <c r="I224" s="1945"/>
      <c r="J224" s="1945"/>
      <c r="K224" s="1945"/>
      <c r="L224" s="1945"/>
      <c r="M224" s="1945"/>
      <c r="N224" s="1945"/>
      <c r="O224" s="1945"/>
      <c r="P224" s="1945"/>
      <c r="Q224" s="1946"/>
    </row>
    <row r="225" spans="4:17" ht="144" customHeight="1">
      <c r="D225" s="1949" t="s">
        <v>2069</v>
      </c>
      <c r="E225" s="1949"/>
      <c r="F225" s="1950"/>
      <c r="G225" s="1561" t="e" vm="7">
        <v>#VALUE!</v>
      </c>
      <c r="H225" s="1561" t="e" vm="7">
        <v>#VALUE!</v>
      </c>
      <c r="I225" s="1561" t="e" vm="7">
        <v>#VALUE!</v>
      </c>
      <c r="J225" s="1561" t="e" vm="7">
        <v>#VALUE!</v>
      </c>
      <c r="K225" s="1561" t="e" vm="7">
        <v>#VALUE!</v>
      </c>
      <c r="L225" s="1561" t="e" vm="7">
        <v>#VALUE!</v>
      </c>
      <c r="M225" s="1561" t="e" vm="7">
        <v>#VALUE!</v>
      </c>
      <c r="N225" s="1561" t="e" vm="7">
        <v>#VALUE!</v>
      </c>
      <c r="O225" s="1561" t="e" vm="7">
        <v>#VALUE!</v>
      </c>
      <c r="P225" s="1561" t="e" vm="7">
        <v>#VALUE!</v>
      </c>
      <c r="Q225" s="1422" t="s">
        <v>1995</v>
      </c>
    </row>
    <row r="226" spans="4:17" ht="24.75" customHeight="1">
      <c r="D226" s="1576" t="s">
        <v>747</v>
      </c>
      <c r="E226" s="1944" t="s">
        <v>748</v>
      </c>
      <c r="F226" s="1944"/>
      <c r="G226" s="1945"/>
      <c r="H226" s="1945"/>
      <c r="I226" s="1945"/>
      <c r="J226" s="1945"/>
      <c r="K226" s="1945"/>
      <c r="L226" s="1945"/>
      <c r="M226" s="1945"/>
      <c r="N226" s="1945"/>
      <c r="O226" s="1945"/>
      <c r="P226" s="1945"/>
      <c r="Q226" s="1946"/>
    </row>
    <row r="227" spans="4:17" ht="235.5" customHeight="1">
      <c r="D227" s="1949" t="s">
        <v>2070</v>
      </c>
      <c r="E227" s="1949"/>
      <c r="F227" s="1950"/>
      <c r="G227" s="1563" t="e" vm="10">
        <v>#VALUE!</v>
      </c>
      <c r="H227" s="1561" t="e" vm="7">
        <v>#VALUE!</v>
      </c>
      <c r="I227" s="1561" t="e" vm="7">
        <v>#VALUE!</v>
      </c>
      <c r="J227" s="1561" t="e" vm="7">
        <v>#VALUE!</v>
      </c>
      <c r="K227" s="1561" t="e" vm="7">
        <v>#VALUE!</v>
      </c>
      <c r="L227" s="1561" t="e" vm="7">
        <v>#VALUE!</v>
      </c>
      <c r="M227" s="1561" t="e" vm="7">
        <v>#VALUE!</v>
      </c>
      <c r="N227" s="1561" t="e" vm="7">
        <v>#VALUE!</v>
      </c>
      <c r="O227" s="1561" t="e" vm="7">
        <v>#VALUE!</v>
      </c>
      <c r="P227" s="1561" t="e" vm="7">
        <v>#VALUE!</v>
      </c>
      <c r="Q227" s="1422" t="s">
        <v>2056</v>
      </c>
    </row>
    <row r="228" spans="4:17">
      <c r="D228" s="1576" t="s">
        <v>749</v>
      </c>
      <c r="E228" s="1944" t="s">
        <v>750</v>
      </c>
      <c r="F228" s="1944"/>
      <c r="G228" s="1945"/>
      <c r="H228" s="1945"/>
      <c r="I228" s="1945"/>
      <c r="J228" s="1945"/>
      <c r="K228" s="1945"/>
      <c r="L228" s="1945"/>
      <c r="M228" s="1945"/>
      <c r="N228" s="1945"/>
      <c r="O228" s="1945"/>
      <c r="P228" s="1945"/>
      <c r="Q228" s="1946"/>
    </row>
    <row r="229" spans="4:17" ht="180.75" customHeight="1">
      <c r="D229" s="1949" t="s">
        <v>751</v>
      </c>
      <c r="E229" s="1949"/>
      <c r="F229" s="1950"/>
      <c r="G229" s="1563" t="e" vm="10">
        <v>#VALUE!</v>
      </c>
      <c r="H229" s="1561" t="e" vm="7">
        <v>#VALUE!</v>
      </c>
      <c r="I229" s="1562" t="e" vm="10">
        <v>#VALUE!</v>
      </c>
      <c r="J229" s="1562" t="e" vm="7">
        <v>#VALUE!</v>
      </c>
      <c r="K229" s="1561" t="e" vm="7">
        <v>#VALUE!</v>
      </c>
      <c r="L229" s="1561" t="e" vm="7">
        <v>#VALUE!</v>
      </c>
      <c r="M229" s="1563" t="e" vm="10">
        <v>#VALUE!</v>
      </c>
      <c r="N229" s="1563" t="e" vm="10">
        <v>#VALUE!</v>
      </c>
      <c r="O229" s="1563" t="e" vm="10">
        <v>#VALUE!</v>
      </c>
      <c r="P229" s="1563" t="e" vm="10">
        <v>#VALUE!</v>
      </c>
      <c r="Q229" s="1422" t="s">
        <v>623</v>
      </c>
    </row>
    <row r="231" spans="4:17">
      <c r="D231" s="1411"/>
      <c r="E231" s="1410"/>
      <c r="F231" s="1409"/>
      <c r="G231" s="1583"/>
      <c r="H231" s="1583"/>
      <c r="I231" s="1583"/>
      <c r="J231" s="1583"/>
      <c r="K231" s="1583"/>
      <c r="L231" s="1583"/>
      <c r="M231" s="1583"/>
      <c r="N231" s="1583"/>
      <c r="O231" s="1583"/>
      <c r="P231" s="1583"/>
      <c r="Q231" s="1583"/>
    </row>
    <row r="232" spans="4:17">
      <c r="D232" s="1956" t="s">
        <v>752</v>
      </c>
      <c r="E232" s="1957"/>
      <c r="F232" s="1957"/>
      <c r="G232" s="1963"/>
      <c r="H232" s="1963"/>
      <c r="I232" s="1963"/>
      <c r="J232" s="1963"/>
      <c r="K232" s="1963"/>
      <c r="L232" s="1963"/>
      <c r="M232" s="1993"/>
      <c r="N232" s="1964" t="s">
        <v>630</v>
      </c>
      <c r="O232" s="1965"/>
      <c r="P232" s="1966" t="s">
        <v>581</v>
      </c>
      <c r="Q232" s="1967"/>
    </row>
    <row r="233" spans="4:17" ht="14.1" customHeight="1">
      <c r="D233" s="1968" t="s">
        <v>753</v>
      </c>
      <c r="E233" s="1969"/>
      <c r="F233" s="1969"/>
      <c r="G233" s="1412"/>
      <c r="H233" s="1412"/>
      <c r="I233" s="1412"/>
      <c r="J233" s="1412"/>
      <c r="K233" s="1412"/>
      <c r="L233" s="1412"/>
      <c r="M233" s="1398"/>
      <c r="N233" s="1994" t="e" vm="7">
        <v>#VALUE!</v>
      </c>
      <c r="O233" s="1995"/>
      <c r="P233" s="1974" t="s">
        <v>592</v>
      </c>
      <c r="Q233" s="1975"/>
    </row>
    <row r="234" spans="4:17" ht="59.1" customHeight="1">
      <c r="D234" s="1416" t="s">
        <v>632</v>
      </c>
      <c r="E234" s="1978" t="s">
        <v>754</v>
      </c>
      <c r="F234" s="1978"/>
      <c r="G234" s="1978"/>
      <c r="H234" s="1978"/>
      <c r="I234" s="1978"/>
      <c r="J234" s="1978"/>
      <c r="K234" s="1978"/>
      <c r="L234" s="1978"/>
      <c r="M234" s="1979"/>
      <c r="N234" s="1996"/>
      <c r="O234" s="1997"/>
      <c r="P234" s="1976"/>
      <c r="Q234" s="1977"/>
    </row>
    <row r="235" spans="4:17" ht="21">
      <c r="D235" s="1417"/>
      <c r="E235" s="1954" t="s">
        <v>570</v>
      </c>
      <c r="F235" s="1954"/>
      <c r="G235" s="1412"/>
      <c r="H235" s="1412"/>
      <c r="I235" s="1412"/>
      <c r="J235" s="1412"/>
      <c r="K235" s="1412"/>
      <c r="L235" s="1412"/>
      <c r="M235" s="1398"/>
      <c r="N235" s="1590"/>
      <c r="O235" s="1590"/>
      <c r="P235" s="1572"/>
      <c r="Q235" s="1569"/>
    </row>
    <row r="236" spans="4:17" ht="58.5" customHeight="1">
      <c r="D236" s="1418"/>
      <c r="E236" s="1955" t="s">
        <v>755</v>
      </c>
      <c r="F236" s="1955"/>
      <c r="G236" s="1955"/>
      <c r="H236" s="1955"/>
      <c r="I236" s="1955"/>
      <c r="J236" s="1955"/>
      <c r="K236" s="1955"/>
      <c r="L236" s="1955"/>
      <c r="M236" s="1955"/>
      <c r="N236" s="1955"/>
      <c r="O236" s="1955"/>
      <c r="P236" s="1575"/>
      <c r="Q236" s="1570"/>
    </row>
    <row r="237" spans="4:17">
      <c r="D237" s="1956" t="s">
        <v>752</v>
      </c>
      <c r="E237" s="1957"/>
      <c r="F237" s="1957"/>
      <c r="G237" s="1963"/>
      <c r="H237" s="1963"/>
      <c r="I237" s="1963"/>
      <c r="J237" s="1963"/>
      <c r="K237" s="1963"/>
      <c r="L237" s="1963"/>
      <c r="M237" s="1993"/>
      <c r="N237" s="1964" t="s">
        <v>630</v>
      </c>
      <c r="O237" s="1965"/>
      <c r="P237" s="1966" t="s">
        <v>581</v>
      </c>
      <c r="Q237" s="1967"/>
    </row>
    <row r="238" spans="4:17">
      <c r="D238" s="1968" t="s">
        <v>753</v>
      </c>
      <c r="E238" s="1969"/>
      <c r="F238" s="1969"/>
      <c r="G238" s="1412"/>
      <c r="H238" s="1412"/>
      <c r="I238" s="1412"/>
      <c r="J238" s="1412"/>
      <c r="K238" s="1412"/>
      <c r="L238" s="1412"/>
      <c r="M238" s="1398"/>
      <c r="N238" s="1970" t="e" vm="7">
        <v>#VALUE!</v>
      </c>
      <c r="O238" s="1971"/>
      <c r="P238" s="1974" t="s">
        <v>2078</v>
      </c>
      <c r="Q238" s="1975"/>
    </row>
    <row r="239" spans="4:17" ht="39.75" customHeight="1">
      <c r="D239" s="1416" t="s">
        <v>634</v>
      </c>
      <c r="E239" s="1978" t="s">
        <v>756</v>
      </c>
      <c r="F239" s="1978"/>
      <c r="G239" s="1978"/>
      <c r="H239" s="1978"/>
      <c r="I239" s="1978"/>
      <c r="J239" s="1978"/>
      <c r="K239" s="1978"/>
      <c r="L239" s="1978"/>
      <c r="M239" s="1979"/>
      <c r="N239" s="1972"/>
      <c r="O239" s="1973"/>
      <c r="P239" s="1976"/>
      <c r="Q239" s="1977"/>
    </row>
    <row r="240" spans="4:17" ht="47.1" customHeight="1">
      <c r="D240" s="1416" t="s">
        <v>636</v>
      </c>
      <c r="E240" s="1978" t="s">
        <v>757</v>
      </c>
      <c r="F240" s="1978"/>
      <c r="G240" s="1978"/>
      <c r="H240" s="1978"/>
      <c r="I240" s="1978"/>
      <c r="J240" s="1978"/>
      <c r="K240" s="1978"/>
      <c r="L240" s="1978"/>
      <c r="M240" s="1979"/>
      <c r="N240" s="1972"/>
      <c r="O240" s="1973"/>
      <c r="P240" s="1976"/>
      <c r="Q240" s="1977"/>
    </row>
    <row r="241" spans="4:17" ht="21">
      <c r="D241" s="1417"/>
      <c r="E241" s="1954" t="s">
        <v>570</v>
      </c>
      <c r="F241" s="1954"/>
      <c r="G241" s="1412"/>
      <c r="H241" s="1412"/>
      <c r="I241" s="1412"/>
      <c r="J241" s="1412"/>
      <c r="K241" s="1412"/>
      <c r="L241" s="1412"/>
      <c r="M241" s="1398"/>
      <c r="N241" s="1574"/>
      <c r="O241" s="1574"/>
      <c r="P241" s="1572"/>
      <c r="Q241" s="1569"/>
    </row>
    <row r="242" spans="4:17" ht="96" customHeight="1">
      <c r="D242" s="1418"/>
      <c r="E242" s="1955" t="s">
        <v>2071</v>
      </c>
      <c r="F242" s="1955"/>
      <c r="G242" s="1955"/>
      <c r="H242" s="1955"/>
      <c r="I242" s="1955"/>
      <c r="J242" s="1955"/>
      <c r="K242" s="1955"/>
      <c r="L242" s="1955"/>
      <c r="M242" s="1955"/>
      <c r="N242" s="1955"/>
      <c r="O242" s="1955"/>
      <c r="P242" s="1575"/>
      <c r="Q242" s="1570"/>
    </row>
    <row r="243" spans="4:17">
      <c r="D243" s="1956" t="s">
        <v>758</v>
      </c>
      <c r="E243" s="1957"/>
      <c r="F243" s="1957"/>
      <c r="G243" s="1963"/>
      <c r="H243" s="1963"/>
      <c r="I243" s="1963"/>
      <c r="J243" s="1963"/>
      <c r="K243" s="1963"/>
      <c r="L243" s="1963"/>
      <c r="M243" s="1993"/>
      <c r="N243" s="1964" t="s">
        <v>630</v>
      </c>
      <c r="O243" s="1965"/>
      <c r="P243" s="1966" t="s">
        <v>581</v>
      </c>
      <c r="Q243" s="1967"/>
    </row>
    <row r="244" spans="4:17" ht="14.1" customHeight="1">
      <c r="D244" s="1968" t="s">
        <v>759</v>
      </c>
      <c r="E244" s="1969"/>
      <c r="F244" s="1969"/>
      <c r="G244" s="1412"/>
      <c r="H244" s="1412"/>
      <c r="I244" s="1412"/>
      <c r="J244" s="1412"/>
      <c r="K244" s="1412"/>
      <c r="L244" s="1412"/>
      <c r="M244" s="1398"/>
      <c r="N244" s="1994" t="e" vm="7">
        <v>#VALUE!</v>
      </c>
      <c r="O244" s="1995"/>
      <c r="P244" s="1974" t="s">
        <v>2056</v>
      </c>
      <c r="Q244" s="1975"/>
    </row>
    <row r="245" spans="4:17" ht="47.45" customHeight="1">
      <c r="D245" s="1416" t="s">
        <v>643</v>
      </c>
      <c r="E245" s="1978" t="s">
        <v>760</v>
      </c>
      <c r="F245" s="1978"/>
      <c r="G245" s="1978"/>
      <c r="H245" s="1978"/>
      <c r="I245" s="1978"/>
      <c r="J245" s="1978"/>
      <c r="K245" s="1978"/>
      <c r="L245" s="1978"/>
      <c r="M245" s="1979"/>
      <c r="N245" s="1996"/>
      <c r="O245" s="1997"/>
      <c r="P245" s="1976"/>
      <c r="Q245" s="1977"/>
    </row>
    <row r="246" spans="4:17" ht="21">
      <c r="D246" s="1417"/>
      <c r="E246" s="1954" t="s">
        <v>570</v>
      </c>
      <c r="F246" s="1954"/>
      <c r="G246" s="1412"/>
      <c r="H246" s="1412"/>
      <c r="I246" s="1412"/>
      <c r="J246" s="1412"/>
      <c r="K246" s="1412"/>
      <c r="L246" s="1412"/>
      <c r="M246" s="1398"/>
      <c r="N246" s="1590"/>
      <c r="O246" s="1590"/>
      <c r="P246" s="1572"/>
      <c r="Q246" s="1569"/>
    </row>
    <row r="247" spans="4:17" ht="354" customHeight="1">
      <c r="D247" s="1418"/>
      <c r="E247" s="1955" t="s">
        <v>2072</v>
      </c>
      <c r="F247" s="1955"/>
      <c r="G247" s="1955"/>
      <c r="H247" s="1955"/>
      <c r="I247" s="1955"/>
      <c r="J247" s="1955"/>
      <c r="K247" s="1955"/>
      <c r="L247" s="1955"/>
      <c r="M247" s="1955"/>
      <c r="N247" s="1955"/>
      <c r="O247" s="1955"/>
      <c r="P247" s="1575"/>
      <c r="Q247" s="1570"/>
    </row>
    <row r="248" spans="4:17" ht="20.25" customHeight="1"/>
    <row r="249" spans="4:17" ht="60.75">
      <c r="D249" s="1998" t="s">
        <v>569</v>
      </c>
      <c r="E249" s="1998"/>
      <c r="F249" s="35" t="s">
        <v>570</v>
      </c>
      <c r="G249" s="1401" t="s">
        <v>571</v>
      </c>
      <c r="H249" s="1401" t="s">
        <v>572</v>
      </c>
      <c r="I249" s="1401" t="s">
        <v>573</v>
      </c>
      <c r="J249" s="1401" t="s">
        <v>574</v>
      </c>
      <c r="K249" s="1401" t="s">
        <v>575</v>
      </c>
      <c r="L249" s="1401" t="s">
        <v>576</v>
      </c>
      <c r="M249" s="1401" t="s">
        <v>577</v>
      </c>
      <c r="N249" s="1401" t="s">
        <v>578</v>
      </c>
      <c r="O249" s="1401" t="s">
        <v>579</v>
      </c>
      <c r="P249" s="1401" t="s">
        <v>580</v>
      </c>
      <c r="Q249" s="1399" t="s">
        <v>581</v>
      </c>
    </row>
    <row r="250" spans="4:17">
      <c r="D250" s="1948" t="s">
        <v>761</v>
      </c>
      <c r="E250" s="1948"/>
      <c r="F250" s="1948"/>
      <c r="G250" s="1948"/>
      <c r="H250" s="1948"/>
      <c r="I250" s="1948"/>
      <c r="J250" s="1948"/>
      <c r="K250" s="1948"/>
      <c r="L250" s="1948"/>
      <c r="M250" s="1948"/>
      <c r="N250" s="1948"/>
      <c r="O250" s="1948"/>
      <c r="P250" s="1948"/>
      <c r="Q250" s="1948"/>
    </row>
    <row r="251" spans="4:17">
      <c r="D251" s="1582" t="s">
        <v>762</v>
      </c>
      <c r="E251" s="1984" t="s">
        <v>763</v>
      </c>
      <c r="F251" s="1984"/>
      <c r="G251" s="1984"/>
      <c r="H251" s="1984"/>
      <c r="I251" s="1984"/>
      <c r="J251" s="1984"/>
      <c r="K251" s="1984"/>
      <c r="L251" s="1984"/>
      <c r="M251" s="1984"/>
      <c r="N251" s="1984"/>
      <c r="O251" s="1984"/>
      <c r="P251" s="1984"/>
      <c r="Q251" s="1984"/>
    </row>
    <row r="252" spans="4:17">
      <c r="D252" s="1985" t="s">
        <v>2073</v>
      </c>
      <c r="E252" s="1985"/>
      <c r="F252" s="1985"/>
      <c r="G252" s="1987" t="e" vm="7">
        <v>#VALUE!</v>
      </c>
      <c r="H252" s="1938" t="e" vm="10">
        <v>#VALUE!</v>
      </c>
      <c r="I252" s="1989" t="e" vm="10">
        <v>#VALUE!</v>
      </c>
      <c r="J252" s="1938" t="e" vm="10">
        <v>#VALUE!</v>
      </c>
      <c r="K252" s="1938" t="e" vm="10">
        <v>#VALUE!</v>
      </c>
      <c r="L252" s="1938" t="e" vm="10">
        <v>#VALUE!</v>
      </c>
      <c r="M252" s="1989" t="e" vm="10">
        <v>#VALUE!</v>
      </c>
      <c r="N252" s="1989" t="e" vm="10">
        <v>#VALUE!</v>
      </c>
      <c r="O252" s="1989" t="e" vm="10">
        <v>#VALUE!</v>
      </c>
      <c r="P252" s="1989" t="e" vm="10">
        <v>#VALUE!</v>
      </c>
      <c r="Q252" s="1991" t="s">
        <v>592</v>
      </c>
    </row>
    <row r="253" spans="4:17" ht="104.25" customHeight="1">
      <c r="D253" s="1986"/>
      <c r="E253" s="1986"/>
      <c r="F253" s="1986"/>
      <c r="G253" s="1988"/>
      <c r="H253" s="1939"/>
      <c r="I253" s="1990"/>
      <c r="J253" s="1939"/>
      <c r="K253" s="1939"/>
      <c r="L253" s="1939"/>
      <c r="M253" s="1990"/>
      <c r="N253" s="1990"/>
      <c r="O253" s="1990"/>
      <c r="P253" s="1990"/>
      <c r="Q253" s="1992"/>
    </row>
    <row r="254" spans="4:17">
      <c r="D254" s="1582" t="s">
        <v>764</v>
      </c>
      <c r="E254" s="1944" t="s">
        <v>765</v>
      </c>
      <c r="F254" s="1944"/>
      <c r="G254" s="1945"/>
      <c r="H254" s="1945"/>
      <c r="I254" s="1945"/>
      <c r="J254" s="1945"/>
      <c r="K254" s="1945"/>
      <c r="L254" s="1945"/>
      <c r="M254" s="1945"/>
      <c r="N254" s="1945"/>
      <c r="O254" s="1945"/>
      <c r="P254" s="1945"/>
      <c r="Q254" s="1946"/>
    </row>
    <row r="255" spans="4:17" ht="87.75" customHeight="1">
      <c r="D255" s="1949" t="s">
        <v>766</v>
      </c>
      <c r="E255" s="1949"/>
      <c r="F255" s="1950"/>
      <c r="G255" s="1563" t="e" vm="7">
        <v>#VALUE!</v>
      </c>
      <c r="H255" s="1561" t="e" vm="7">
        <v>#VALUE!</v>
      </c>
      <c r="I255" s="1562" t="e" vm="8">
        <v>#VALUE!</v>
      </c>
      <c r="J255" s="1561" t="e" vm="7">
        <v>#VALUE!</v>
      </c>
      <c r="K255" s="1561" t="e" vm="7">
        <v>#VALUE!</v>
      </c>
      <c r="L255" s="1561" t="e" vm="7">
        <v>#VALUE!</v>
      </c>
      <c r="M255" s="1562" t="e" vm="7">
        <v>#VALUE!</v>
      </c>
      <c r="N255" s="1562" t="e" vm="7">
        <v>#VALUE!</v>
      </c>
      <c r="O255" s="1562" t="e" vm="7">
        <v>#VALUE!</v>
      </c>
      <c r="P255" s="1562" t="e" vm="7">
        <v>#VALUE!</v>
      </c>
      <c r="Q255" s="1422" t="s">
        <v>1987</v>
      </c>
    </row>
    <row r="256" spans="4:17">
      <c r="D256" s="1582" t="s">
        <v>767</v>
      </c>
      <c r="E256" s="1984" t="s">
        <v>768</v>
      </c>
      <c r="F256" s="1984"/>
      <c r="G256" s="1984"/>
      <c r="H256" s="1984"/>
      <c r="I256" s="1984"/>
      <c r="J256" s="1984"/>
      <c r="K256" s="1984"/>
      <c r="L256" s="1984"/>
      <c r="M256" s="1984"/>
      <c r="N256" s="1984"/>
      <c r="O256" s="1984"/>
      <c r="P256" s="1984"/>
      <c r="Q256" s="1984"/>
    </row>
    <row r="257" spans="4:17">
      <c r="D257" s="1985" t="s">
        <v>769</v>
      </c>
      <c r="E257" s="1985"/>
      <c r="F257" s="1985"/>
      <c r="G257" s="1987" t="e" vm="7">
        <v>#VALUE!</v>
      </c>
      <c r="H257" s="1938" t="e" vm="10">
        <v>#VALUE!</v>
      </c>
      <c r="I257" s="1989" t="e" vm="10">
        <v>#VALUE!</v>
      </c>
      <c r="J257" s="1938" t="e" vm="10">
        <v>#VALUE!</v>
      </c>
      <c r="K257" s="1938" t="e" vm="10">
        <v>#VALUE!</v>
      </c>
      <c r="L257" s="1938" t="e" vm="10">
        <v>#VALUE!</v>
      </c>
      <c r="M257" s="1989" t="e" vm="10">
        <v>#VALUE!</v>
      </c>
      <c r="N257" s="1989" t="e" vm="10">
        <v>#VALUE!</v>
      </c>
      <c r="O257" s="1989" t="e" vm="10">
        <v>#VALUE!</v>
      </c>
      <c r="P257" s="1989" t="e" vm="10">
        <v>#VALUE!</v>
      </c>
      <c r="Q257" s="1991" t="s">
        <v>592</v>
      </c>
    </row>
    <row r="258" spans="4:17" ht="156.75" customHeight="1">
      <c r="D258" s="1986"/>
      <c r="E258" s="1986"/>
      <c r="F258" s="1986"/>
      <c r="G258" s="1988"/>
      <c r="H258" s="1939"/>
      <c r="I258" s="1990"/>
      <c r="J258" s="1939"/>
      <c r="K258" s="1939"/>
      <c r="L258" s="1939"/>
      <c r="M258" s="1990"/>
      <c r="N258" s="1990"/>
      <c r="O258" s="1990"/>
      <c r="P258" s="1990"/>
      <c r="Q258" s="1992"/>
    </row>
    <row r="259" spans="4:17">
      <c r="D259" s="1582" t="s">
        <v>770</v>
      </c>
      <c r="E259" s="1944" t="s">
        <v>771</v>
      </c>
      <c r="F259" s="1944"/>
      <c r="G259" s="1945"/>
      <c r="H259" s="1945"/>
      <c r="I259" s="1945"/>
      <c r="J259" s="1945"/>
      <c r="K259" s="1945"/>
      <c r="L259" s="1945"/>
      <c r="M259" s="1945"/>
      <c r="N259" s="1945"/>
      <c r="O259" s="1945"/>
      <c r="P259" s="1945"/>
      <c r="Q259" s="1946"/>
    </row>
    <row r="260" spans="4:17" ht="63.75" customHeight="1">
      <c r="D260" s="1949" t="s">
        <v>772</v>
      </c>
      <c r="E260" s="1949"/>
      <c r="F260" s="1950"/>
      <c r="G260" s="1563" t="e" vm="7">
        <v>#VALUE!</v>
      </c>
      <c r="H260" s="1561" t="e" vm="10">
        <v>#VALUE!</v>
      </c>
      <c r="I260" s="1562" t="e" vm="10">
        <v>#VALUE!</v>
      </c>
      <c r="J260" s="1561" t="e" vm="10">
        <v>#VALUE!</v>
      </c>
      <c r="K260" s="1561" t="e" vm="10">
        <v>#VALUE!</v>
      </c>
      <c r="L260" s="1561" t="e" vm="10">
        <v>#VALUE!</v>
      </c>
      <c r="M260" s="1562" t="e" vm="10">
        <v>#VALUE!</v>
      </c>
      <c r="N260" s="1562" t="e" vm="10">
        <v>#VALUE!</v>
      </c>
      <c r="O260" s="1562" t="e" vm="10">
        <v>#VALUE!</v>
      </c>
      <c r="P260" s="1562" t="e" vm="10">
        <v>#VALUE!</v>
      </c>
      <c r="Q260" s="1422" t="s">
        <v>592</v>
      </c>
    </row>
    <row r="262" spans="4:17">
      <c r="D262" s="1411"/>
      <c r="E262" s="1410"/>
      <c r="F262" s="1409"/>
      <c r="G262" s="1583"/>
      <c r="H262" s="1583"/>
      <c r="I262" s="1583"/>
      <c r="J262" s="1583"/>
      <c r="K262" s="1583"/>
      <c r="L262" s="1583"/>
      <c r="M262" s="1583"/>
      <c r="N262" s="1583"/>
      <c r="O262" s="1583"/>
      <c r="P262" s="1583"/>
      <c r="Q262" s="1583"/>
    </row>
    <row r="263" spans="4:17">
      <c r="D263" s="1956" t="s">
        <v>773</v>
      </c>
      <c r="E263" s="1957"/>
      <c r="F263" s="1957"/>
      <c r="G263" s="1963"/>
      <c r="H263" s="1963"/>
      <c r="I263" s="1963"/>
      <c r="J263" s="1963"/>
      <c r="K263" s="1963"/>
      <c r="L263" s="1963"/>
      <c r="M263" s="1963"/>
      <c r="N263" s="1964" t="s">
        <v>630</v>
      </c>
      <c r="O263" s="1965"/>
      <c r="P263" s="1966" t="s">
        <v>581</v>
      </c>
      <c r="Q263" s="1967"/>
    </row>
    <row r="264" spans="4:17">
      <c r="D264" s="1968" t="s">
        <v>774</v>
      </c>
      <c r="E264" s="1969"/>
      <c r="F264" s="1969"/>
      <c r="G264" s="1398"/>
      <c r="H264" s="1398"/>
      <c r="I264" s="1398"/>
      <c r="J264" s="1398"/>
      <c r="K264" s="1398"/>
      <c r="L264" s="1398"/>
      <c r="M264" s="1398"/>
      <c r="N264" s="1972" t="e" vm="7">
        <v>#VALUE!</v>
      </c>
      <c r="O264" s="1973"/>
      <c r="P264" s="1976" t="s">
        <v>1987</v>
      </c>
      <c r="Q264" s="1977"/>
    </row>
    <row r="265" spans="4:17" ht="44.45" customHeight="1">
      <c r="D265" s="1543">
        <v>1</v>
      </c>
      <c r="E265" s="1962" t="s">
        <v>775</v>
      </c>
      <c r="F265" s="1962"/>
      <c r="G265" s="1962"/>
      <c r="H265" s="1962"/>
      <c r="I265" s="1962"/>
      <c r="J265" s="1962"/>
      <c r="K265" s="1962"/>
      <c r="L265" s="1962"/>
      <c r="M265" s="1980"/>
      <c r="N265" s="1972"/>
      <c r="O265" s="1973"/>
      <c r="P265" s="1976"/>
      <c r="Q265" s="1977"/>
    </row>
    <row r="266" spans="4:17" ht="35.450000000000003" customHeight="1">
      <c r="D266" s="1416" t="s">
        <v>634</v>
      </c>
      <c r="E266" s="1978" t="s">
        <v>776</v>
      </c>
      <c r="F266" s="1978"/>
      <c r="G266" s="1978"/>
      <c r="H266" s="1978"/>
      <c r="I266" s="1978"/>
      <c r="J266" s="1978"/>
      <c r="K266" s="1978"/>
      <c r="L266" s="1978"/>
      <c r="M266" s="1979"/>
      <c r="N266" s="1972"/>
      <c r="O266" s="1973"/>
      <c r="P266" s="1976"/>
      <c r="Q266" s="1977"/>
    </row>
    <row r="267" spans="4:17" ht="56.45" customHeight="1">
      <c r="D267" s="1416" t="s">
        <v>636</v>
      </c>
      <c r="E267" s="1978" t="s">
        <v>777</v>
      </c>
      <c r="F267" s="1978"/>
      <c r="G267" s="1978"/>
      <c r="H267" s="1978"/>
      <c r="I267" s="1978"/>
      <c r="J267" s="1978"/>
      <c r="K267" s="1978"/>
      <c r="L267" s="1978"/>
      <c r="M267" s="1979"/>
      <c r="N267" s="1972"/>
      <c r="O267" s="1973"/>
      <c r="P267" s="1981"/>
      <c r="Q267" s="1959"/>
    </row>
    <row r="268" spans="4:17" ht="55.35" customHeight="1">
      <c r="D268" s="1416" t="s">
        <v>642</v>
      </c>
      <c r="E268" s="1978" t="s">
        <v>777</v>
      </c>
      <c r="F268" s="1978"/>
      <c r="G268" s="1978"/>
      <c r="H268" s="1978"/>
      <c r="I268" s="1978"/>
      <c r="J268" s="1978"/>
      <c r="K268" s="1978"/>
      <c r="L268" s="1978"/>
      <c r="M268" s="1979"/>
      <c r="N268" s="1972"/>
      <c r="O268" s="1973"/>
      <c r="P268" s="1544"/>
      <c r="Q268" s="1545"/>
    </row>
    <row r="269" spans="4:17" ht="45.6" customHeight="1">
      <c r="D269" s="1416" t="s">
        <v>643</v>
      </c>
      <c r="E269" s="1978" t="s">
        <v>778</v>
      </c>
      <c r="F269" s="1978"/>
      <c r="G269" s="1978"/>
      <c r="H269" s="1978"/>
      <c r="I269" s="1978"/>
      <c r="J269" s="1978"/>
      <c r="K269" s="1978"/>
      <c r="L269" s="1978"/>
      <c r="M269" s="1979"/>
      <c r="N269" s="1972"/>
      <c r="O269" s="1973"/>
      <c r="P269" s="1544"/>
      <c r="Q269" s="1545"/>
    </row>
    <row r="270" spans="4:17" ht="44.45" customHeight="1">
      <c r="D270" s="1416" t="s">
        <v>698</v>
      </c>
      <c r="E270" s="1982" t="s">
        <v>779</v>
      </c>
      <c r="F270" s="1982"/>
      <c r="G270" s="1982"/>
      <c r="H270" s="1982"/>
      <c r="I270" s="1982"/>
      <c r="J270" s="1982"/>
      <c r="K270" s="1982"/>
      <c r="L270" s="1982"/>
      <c r="M270" s="1983"/>
      <c r="N270" s="1972"/>
      <c r="O270" s="1973"/>
      <c r="P270" s="1981"/>
      <c r="Q270" s="1959"/>
    </row>
    <row r="271" spans="4:17" ht="21">
      <c r="D271" s="1417"/>
      <c r="E271" s="1954" t="s">
        <v>570</v>
      </c>
      <c r="F271" s="1954"/>
      <c r="G271" s="1398"/>
      <c r="H271" s="1398"/>
      <c r="I271" s="1398"/>
      <c r="J271" s="1398"/>
      <c r="K271" s="1398"/>
      <c r="L271" s="1398"/>
      <c r="M271" s="1398"/>
      <c r="N271" s="1572"/>
      <c r="O271" s="1572"/>
      <c r="P271" s="1958"/>
      <c r="Q271" s="1959"/>
    </row>
    <row r="272" spans="4:17" ht="124.5" customHeight="1">
      <c r="D272" s="1960"/>
      <c r="E272" s="1962" t="s">
        <v>2074</v>
      </c>
      <c r="F272" s="1962"/>
      <c r="G272" s="1962"/>
      <c r="H272" s="1962"/>
      <c r="I272" s="1962"/>
      <c r="J272" s="1962"/>
      <c r="K272" s="1962"/>
      <c r="L272" s="1962"/>
      <c r="M272" s="1962"/>
      <c r="N272" s="1962"/>
      <c r="O272" s="1962"/>
      <c r="P272" s="1962"/>
      <c r="Q272" s="1569"/>
    </row>
    <row r="273" spans="4:18" ht="9.6" customHeight="1">
      <c r="D273" s="1961"/>
      <c r="E273" s="1955"/>
      <c r="F273" s="1955"/>
      <c r="G273" s="1955"/>
      <c r="H273" s="1955"/>
      <c r="I273" s="1955"/>
      <c r="J273" s="1955"/>
      <c r="K273" s="1955"/>
      <c r="L273" s="1955"/>
      <c r="M273" s="1955"/>
      <c r="N273" s="1955"/>
      <c r="O273" s="1955"/>
      <c r="P273" s="1955"/>
      <c r="Q273" s="1570"/>
    </row>
    <row r="274" spans="4:18">
      <c r="D274" s="1413" t="s">
        <v>780</v>
      </c>
      <c r="E274" s="1414"/>
      <c r="F274" s="1415"/>
      <c r="G274" s="1963"/>
      <c r="H274" s="1963"/>
      <c r="I274" s="1963"/>
      <c r="J274" s="1963"/>
      <c r="K274" s="1963"/>
      <c r="L274" s="1963"/>
      <c r="M274" s="1963"/>
      <c r="N274" s="1964" t="s">
        <v>630</v>
      </c>
      <c r="O274" s="1965"/>
      <c r="P274" s="1966" t="s">
        <v>581</v>
      </c>
      <c r="Q274" s="1967"/>
      <c r="R274" s="1495"/>
    </row>
    <row r="275" spans="4:18" ht="12" customHeight="1">
      <c r="D275" s="1968" t="s">
        <v>781</v>
      </c>
      <c r="E275" s="1969"/>
      <c r="F275" s="1969"/>
      <c r="G275" s="1412"/>
      <c r="H275" s="1412"/>
      <c r="I275" s="1412"/>
      <c r="J275" s="1412"/>
      <c r="K275" s="1412"/>
      <c r="L275" s="1412"/>
      <c r="M275" s="1398"/>
      <c r="N275" s="1970" t="e" vm="7">
        <v>#VALUE!</v>
      </c>
      <c r="O275" s="1971"/>
      <c r="P275" s="1974" t="s">
        <v>1987</v>
      </c>
      <c r="Q275" s="1975"/>
    </row>
    <row r="276" spans="4:18" ht="35.450000000000003" customHeight="1">
      <c r="D276" s="1416" t="s">
        <v>642</v>
      </c>
      <c r="E276" s="1978" t="s">
        <v>782</v>
      </c>
      <c r="F276" s="1978"/>
      <c r="G276" s="1978"/>
      <c r="H276" s="1978"/>
      <c r="I276" s="1978"/>
      <c r="J276" s="1978"/>
      <c r="K276" s="1978"/>
      <c r="L276" s="1978"/>
      <c r="M276" s="1979"/>
      <c r="N276" s="1972"/>
      <c r="O276" s="1973"/>
      <c r="P276" s="1976"/>
      <c r="Q276" s="1977"/>
    </row>
    <row r="277" spans="4:18" ht="21" customHeight="1">
      <c r="D277" s="1417"/>
      <c r="E277" s="1954" t="s">
        <v>570</v>
      </c>
      <c r="F277" s="1954"/>
      <c r="G277" s="1412"/>
      <c r="H277" s="1412"/>
      <c r="I277" s="1412"/>
      <c r="J277" s="1412"/>
      <c r="K277" s="1412"/>
      <c r="L277" s="1412"/>
      <c r="M277" s="1398"/>
      <c r="N277" s="1574"/>
      <c r="O277" s="1574"/>
      <c r="P277" s="1572"/>
      <c r="Q277" s="1569"/>
    </row>
    <row r="278" spans="4:18" ht="51" customHeight="1">
      <c r="D278" s="1418"/>
      <c r="E278" s="1955" t="s">
        <v>783</v>
      </c>
      <c r="F278" s="1955"/>
      <c r="G278" s="1955"/>
      <c r="H278" s="1955"/>
      <c r="I278" s="1955"/>
      <c r="J278" s="1955"/>
      <c r="K278" s="1955"/>
      <c r="L278" s="1955"/>
      <c r="M278" s="1955"/>
      <c r="N278" s="1955"/>
      <c r="O278" s="1955"/>
      <c r="P278" s="1575"/>
      <c r="Q278" s="1570"/>
    </row>
  </sheetData>
  <sheetProtection algorithmName="SHA-512" hashValue="MVRgG0EehfaNpGmEWmX0BQJfyO6XEakopqgmsEbgPzMKmUKs/yAvaSyUvoR0wAqc681/2oMCvJFbjDiLFvCdLw==" saltValue="5St4+Hj8Hbvo6or4XoBtug==" spinCount="100000" sheet="1" objects="1" scenarios="1"/>
  <mergeCells count="428">
    <mergeCell ref="D38:F38"/>
    <mergeCell ref="E39:Q39"/>
    <mergeCell ref="D40:F40"/>
    <mergeCell ref="E41:Q41"/>
    <mergeCell ref="D42:F42"/>
    <mergeCell ref="E43:Q43"/>
    <mergeCell ref="D44:F44"/>
    <mergeCell ref="E45:Q45"/>
    <mergeCell ref="E57:Q57"/>
    <mergeCell ref="D46:F46"/>
    <mergeCell ref="E48:Q48"/>
    <mergeCell ref="D47:Q47"/>
    <mergeCell ref="D52:Q52"/>
    <mergeCell ref="D51:F51"/>
    <mergeCell ref="E53:Q53"/>
    <mergeCell ref="D54:F54"/>
    <mergeCell ref="E55:Q55"/>
    <mergeCell ref="D56:F56"/>
    <mergeCell ref="E110:Q110"/>
    <mergeCell ref="E92:F92"/>
    <mergeCell ref="G94:M94"/>
    <mergeCell ref="N94:O94"/>
    <mergeCell ref="P94:Q94"/>
    <mergeCell ref="D95:F95"/>
    <mergeCell ref="N95:O100"/>
    <mergeCell ref="P95:Q98"/>
    <mergeCell ref="D96:F96"/>
    <mergeCell ref="E98:M98"/>
    <mergeCell ref="E99:M99"/>
    <mergeCell ref="P99:Q99"/>
    <mergeCell ref="E100:M100"/>
    <mergeCell ref="D105:E105"/>
    <mergeCell ref="D106:Q106"/>
    <mergeCell ref="E107:Q107"/>
    <mergeCell ref="D102:D103"/>
    <mergeCell ref="E102:P103"/>
    <mergeCell ref="P101:Q101"/>
    <mergeCell ref="E93:O93"/>
    <mergeCell ref="D108:F109"/>
    <mergeCell ref="P108:P109"/>
    <mergeCell ref="Q108:Q109"/>
    <mergeCell ref="D13:Q13"/>
    <mergeCell ref="D14:Q14"/>
    <mergeCell ref="D15:Q15"/>
    <mergeCell ref="D16:Q16"/>
    <mergeCell ref="D18:Q18"/>
    <mergeCell ref="D19:Q19"/>
    <mergeCell ref="E161:F161"/>
    <mergeCell ref="D146:F146"/>
    <mergeCell ref="D140:F140"/>
    <mergeCell ref="D141:F141"/>
    <mergeCell ref="E143:F143"/>
    <mergeCell ref="P143:Q143"/>
    <mergeCell ref="E144:P144"/>
    <mergeCell ref="G145:M145"/>
    <mergeCell ref="N145:O145"/>
    <mergeCell ref="P145:Q145"/>
    <mergeCell ref="N146:O149"/>
    <mergeCell ref="D147:F147"/>
    <mergeCell ref="E148:M148"/>
    <mergeCell ref="E149:M149"/>
    <mergeCell ref="G140:M140"/>
    <mergeCell ref="N140:O140"/>
    <mergeCell ref="P140:Q140"/>
    <mergeCell ref="N141:O142"/>
    <mergeCell ref="D4:Q4"/>
    <mergeCell ref="D5:Q5"/>
    <mergeCell ref="D6:Q6"/>
    <mergeCell ref="D7:Q7"/>
    <mergeCell ref="D8:Q8"/>
    <mergeCell ref="D9:Q9"/>
    <mergeCell ref="D10:Q10"/>
    <mergeCell ref="D11:Q11"/>
    <mergeCell ref="D12:Q12"/>
    <mergeCell ref="D36:Q36"/>
    <mergeCell ref="G74:M74"/>
    <mergeCell ref="D75:F75"/>
    <mergeCell ref="N74:O74"/>
    <mergeCell ref="G60:G61"/>
    <mergeCell ref="H60:H61"/>
    <mergeCell ref="I60:I61"/>
    <mergeCell ref="J60:J61"/>
    <mergeCell ref="D69:F69"/>
    <mergeCell ref="E70:Q70"/>
    <mergeCell ref="D71:F71"/>
    <mergeCell ref="E37:Q37"/>
    <mergeCell ref="K60:K61"/>
    <mergeCell ref="L60:L61"/>
    <mergeCell ref="M60:M61"/>
    <mergeCell ref="N60:N61"/>
    <mergeCell ref="O60:O61"/>
    <mergeCell ref="D65:F65"/>
    <mergeCell ref="E66:Q66"/>
    <mergeCell ref="D67:F67"/>
    <mergeCell ref="E68:Q68"/>
    <mergeCell ref="Q60:Q61"/>
    <mergeCell ref="D49:F49"/>
    <mergeCell ref="E50:Q50"/>
    <mergeCell ref="D20:Q20"/>
    <mergeCell ref="D25:Q25"/>
    <mergeCell ref="D21:Q21"/>
    <mergeCell ref="D22:Q22"/>
    <mergeCell ref="D23:Q23"/>
    <mergeCell ref="D24:Q24"/>
    <mergeCell ref="D26:Q26"/>
    <mergeCell ref="D34:Q34"/>
    <mergeCell ref="D35:E35"/>
    <mergeCell ref="E127:Q127"/>
    <mergeCell ref="E121:Q121"/>
    <mergeCell ref="D122:F122"/>
    <mergeCell ref="D58:F58"/>
    <mergeCell ref="E59:Q59"/>
    <mergeCell ref="D60:F61"/>
    <mergeCell ref="E62:Q62"/>
    <mergeCell ref="D63:F63"/>
    <mergeCell ref="E64:Q64"/>
    <mergeCell ref="P60:P61"/>
    <mergeCell ref="G85:M85"/>
    <mergeCell ref="N85:O85"/>
    <mergeCell ref="P85:Q85"/>
    <mergeCell ref="E97:M97"/>
    <mergeCell ref="P100:Q100"/>
    <mergeCell ref="E101:F101"/>
    <mergeCell ref="D87:F87"/>
    <mergeCell ref="D88:M88"/>
    <mergeCell ref="E89:M89"/>
    <mergeCell ref="E90:M90"/>
    <mergeCell ref="P90:Q90"/>
    <mergeCell ref="E91:M91"/>
    <mergeCell ref="P91:Q91"/>
    <mergeCell ref="E82:F82"/>
    <mergeCell ref="E78:M78"/>
    <mergeCell ref="E79:M79"/>
    <mergeCell ref="E80:M80"/>
    <mergeCell ref="E81:M81"/>
    <mergeCell ref="D83:D84"/>
    <mergeCell ref="E83:P84"/>
    <mergeCell ref="D86:F86"/>
    <mergeCell ref="N86:O91"/>
    <mergeCell ref="P86:Q89"/>
    <mergeCell ref="P82:Q82"/>
    <mergeCell ref="N75:O81"/>
    <mergeCell ref="P75:Q81"/>
    <mergeCell ref="E76:M76"/>
    <mergeCell ref="E77:M77"/>
    <mergeCell ref="P74:Q74"/>
    <mergeCell ref="D74:F74"/>
    <mergeCell ref="E162:P163"/>
    <mergeCell ref="E158:M158"/>
    <mergeCell ref="E159:M159"/>
    <mergeCell ref="E136:Q136"/>
    <mergeCell ref="D137:F137"/>
    <mergeCell ref="E130:Q130"/>
    <mergeCell ref="E133:Q133"/>
    <mergeCell ref="D134:F135"/>
    <mergeCell ref="G134:G135"/>
    <mergeCell ref="H134:H135"/>
    <mergeCell ref="I134:I135"/>
    <mergeCell ref="J134:J135"/>
    <mergeCell ref="K134:K135"/>
    <mergeCell ref="L134:L135"/>
    <mergeCell ref="M134:M135"/>
    <mergeCell ref="N134:N135"/>
    <mergeCell ref="O134:O135"/>
    <mergeCell ref="P134:P135"/>
    <mergeCell ref="P141:Q142"/>
    <mergeCell ref="E142:M142"/>
    <mergeCell ref="D153:F153"/>
    <mergeCell ref="N153:O160"/>
    <mergeCell ref="P153:Q156"/>
    <mergeCell ref="E155:M155"/>
    <mergeCell ref="P146:Q149"/>
    <mergeCell ref="Q134:Q135"/>
    <mergeCell ref="D131:F132"/>
    <mergeCell ref="G131:G132"/>
    <mergeCell ref="H131:H132"/>
    <mergeCell ref="I131:I132"/>
    <mergeCell ref="J131:J132"/>
    <mergeCell ref="K131:K132"/>
    <mergeCell ref="L131:L132"/>
    <mergeCell ref="M131:M132"/>
    <mergeCell ref="O131:O132"/>
    <mergeCell ref="P131:P132"/>
    <mergeCell ref="N131:N132"/>
    <mergeCell ref="Q131:Q132"/>
    <mergeCell ref="E150:F150"/>
    <mergeCell ref="E151:O151"/>
    <mergeCell ref="G152:M152"/>
    <mergeCell ref="N152:O152"/>
    <mergeCell ref="P152:Q152"/>
    <mergeCell ref="E156:M156"/>
    <mergeCell ref="G164:M164"/>
    <mergeCell ref="N164:O164"/>
    <mergeCell ref="P164:Q164"/>
    <mergeCell ref="D165:F165"/>
    <mergeCell ref="N165:O170"/>
    <mergeCell ref="P165:Q170"/>
    <mergeCell ref="D166:F166"/>
    <mergeCell ref="E167:M167"/>
    <mergeCell ref="E170:M170"/>
    <mergeCell ref="E168:M168"/>
    <mergeCell ref="E169:M169"/>
    <mergeCell ref="E157:M157"/>
    <mergeCell ref="P157:Q157"/>
    <mergeCell ref="E160:M160"/>
    <mergeCell ref="P160:Q160"/>
    <mergeCell ref="D154:F154"/>
    <mergeCell ref="P161:Q161"/>
    <mergeCell ref="D162:D163"/>
    <mergeCell ref="P173:Q173"/>
    <mergeCell ref="D174:F174"/>
    <mergeCell ref="N174:O184"/>
    <mergeCell ref="P174:Q177"/>
    <mergeCell ref="D175:F175"/>
    <mergeCell ref="E176:M176"/>
    <mergeCell ref="E177:M177"/>
    <mergeCell ref="E178:M178"/>
    <mergeCell ref="P178:Q178"/>
    <mergeCell ref="E179:M179"/>
    <mergeCell ref="E180:M180"/>
    <mergeCell ref="E181:M181"/>
    <mergeCell ref="E182:M182"/>
    <mergeCell ref="E183:M183"/>
    <mergeCell ref="E184:M184"/>
    <mergeCell ref="E171:F171"/>
    <mergeCell ref="E172:O172"/>
    <mergeCell ref="G173:M173"/>
    <mergeCell ref="N173:O173"/>
    <mergeCell ref="P204:Q204"/>
    <mergeCell ref="E193:M193"/>
    <mergeCell ref="E194:F194"/>
    <mergeCell ref="P194:Q194"/>
    <mergeCell ref="D201:F201"/>
    <mergeCell ref="E202:Q202"/>
    <mergeCell ref="D203:F203"/>
    <mergeCell ref="E185:F185"/>
    <mergeCell ref="P185:Q185"/>
    <mergeCell ref="D186:D187"/>
    <mergeCell ref="E186:P187"/>
    <mergeCell ref="D195:D196"/>
    <mergeCell ref="E195:P196"/>
    <mergeCell ref="E188:M188"/>
    <mergeCell ref="P188:Q188"/>
    <mergeCell ref="P189:Q193"/>
    <mergeCell ref="N189:O193"/>
    <mergeCell ref="D198:E198"/>
    <mergeCell ref="D199:Q199"/>
    <mergeCell ref="E200:Q200"/>
    <mergeCell ref="E189:F189"/>
    <mergeCell ref="E190:M190"/>
    <mergeCell ref="E191:M191"/>
    <mergeCell ref="E192:M192"/>
    <mergeCell ref="D206:F206"/>
    <mergeCell ref="G206:M206"/>
    <mergeCell ref="N206:O206"/>
    <mergeCell ref="P206:Q206"/>
    <mergeCell ref="D207:F207"/>
    <mergeCell ref="N207:O210"/>
    <mergeCell ref="P207:Q210"/>
    <mergeCell ref="E208:M208"/>
    <mergeCell ref="E209:M209"/>
    <mergeCell ref="E210:M210"/>
    <mergeCell ref="E222:Q222"/>
    <mergeCell ref="D223:F223"/>
    <mergeCell ref="E224:Q224"/>
    <mergeCell ref="D225:F225"/>
    <mergeCell ref="E228:Q228"/>
    <mergeCell ref="E211:F211"/>
    <mergeCell ref="E212:O212"/>
    <mergeCell ref="D214:E214"/>
    <mergeCell ref="D215:Q215"/>
    <mergeCell ref="E216:Q216"/>
    <mergeCell ref="E219:Q219"/>
    <mergeCell ref="D220:F220"/>
    <mergeCell ref="D232:F232"/>
    <mergeCell ref="G232:M232"/>
    <mergeCell ref="N232:O232"/>
    <mergeCell ref="P232:Q232"/>
    <mergeCell ref="D233:F233"/>
    <mergeCell ref="N233:O234"/>
    <mergeCell ref="P233:Q234"/>
    <mergeCell ref="E234:M234"/>
    <mergeCell ref="D217:F218"/>
    <mergeCell ref="G217:G218"/>
    <mergeCell ref="H217:H218"/>
    <mergeCell ref="I217:I218"/>
    <mergeCell ref="N217:N218"/>
    <mergeCell ref="O217:O218"/>
    <mergeCell ref="P217:P218"/>
    <mergeCell ref="M217:M218"/>
    <mergeCell ref="L217:L218"/>
    <mergeCell ref="K217:K218"/>
    <mergeCell ref="J217:J218"/>
    <mergeCell ref="Q217:Q218"/>
    <mergeCell ref="E226:Q226"/>
    <mergeCell ref="D227:F227"/>
    <mergeCell ref="D229:F229"/>
    <mergeCell ref="D221:Q221"/>
    <mergeCell ref="E235:F235"/>
    <mergeCell ref="E236:O236"/>
    <mergeCell ref="D249:E249"/>
    <mergeCell ref="D250:Q250"/>
    <mergeCell ref="E251:Q251"/>
    <mergeCell ref="D252:F253"/>
    <mergeCell ref="G252:G253"/>
    <mergeCell ref="H252:H253"/>
    <mergeCell ref="I252:I253"/>
    <mergeCell ref="J252:J253"/>
    <mergeCell ref="K252:K253"/>
    <mergeCell ref="L252:L253"/>
    <mergeCell ref="M252:M253"/>
    <mergeCell ref="N252:N253"/>
    <mergeCell ref="O252:O253"/>
    <mergeCell ref="P252:P253"/>
    <mergeCell ref="Q252:Q253"/>
    <mergeCell ref="E254:Q254"/>
    <mergeCell ref="D255:F255"/>
    <mergeCell ref="D237:F237"/>
    <mergeCell ref="G237:M237"/>
    <mergeCell ref="N237:O237"/>
    <mergeCell ref="P237:Q237"/>
    <mergeCell ref="D238:F238"/>
    <mergeCell ref="N238:O240"/>
    <mergeCell ref="P238:Q240"/>
    <mergeCell ref="E239:M239"/>
    <mergeCell ref="E240:M240"/>
    <mergeCell ref="E241:F241"/>
    <mergeCell ref="E242:O242"/>
    <mergeCell ref="D243:F243"/>
    <mergeCell ref="G243:M243"/>
    <mergeCell ref="N243:O243"/>
    <mergeCell ref="P243:Q243"/>
    <mergeCell ref="D244:F244"/>
    <mergeCell ref="N244:O245"/>
    <mergeCell ref="P244:Q245"/>
    <mergeCell ref="E245:M245"/>
    <mergeCell ref="E246:F246"/>
    <mergeCell ref="E247:O247"/>
    <mergeCell ref="E265:M265"/>
    <mergeCell ref="E266:M266"/>
    <mergeCell ref="E267:M267"/>
    <mergeCell ref="P267:Q267"/>
    <mergeCell ref="E268:M268"/>
    <mergeCell ref="E269:M269"/>
    <mergeCell ref="E270:M270"/>
    <mergeCell ref="P270:Q270"/>
    <mergeCell ref="E256:Q256"/>
    <mergeCell ref="D257:F258"/>
    <mergeCell ref="G257:G258"/>
    <mergeCell ref="H257:H258"/>
    <mergeCell ref="I257:I258"/>
    <mergeCell ref="J257:J258"/>
    <mergeCell ref="K257:K258"/>
    <mergeCell ref="L257:L258"/>
    <mergeCell ref="M257:M258"/>
    <mergeCell ref="N257:N258"/>
    <mergeCell ref="O257:O258"/>
    <mergeCell ref="P257:P258"/>
    <mergeCell ref="Q257:Q258"/>
    <mergeCell ref="D17:Q17"/>
    <mergeCell ref="B4:B21"/>
    <mergeCell ref="E277:F277"/>
    <mergeCell ref="E278:O278"/>
    <mergeCell ref="D263:F263"/>
    <mergeCell ref="E271:F271"/>
    <mergeCell ref="P271:Q271"/>
    <mergeCell ref="D272:D273"/>
    <mergeCell ref="E272:P273"/>
    <mergeCell ref="G274:M274"/>
    <mergeCell ref="N274:O274"/>
    <mergeCell ref="P274:Q274"/>
    <mergeCell ref="D275:F275"/>
    <mergeCell ref="N275:O276"/>
    <mergeCell ref="P275:Q276"/>
    <mergeCell ref="E276:M276"/>
    <mergeCell ref="E259:Q259"/>
    <mergeCell ref="D260:F260"/>
    <mergeCell ref="G263:M263"/>
    <mergeCell ref="N263:O263"/>
    <mergeCell ref="P263:Q263"/>
    <mergeCell ref="N264:O270"/>
    <mergeCell ref="P264:Q266"/>
    <mergeCell ref="D264:F264"/>
    <mergeCell ref="D125:F126"/>
    <mergeCell ref="G125:G126"/>
    <mergeCell ref="H125:H126"/>
    <mergeCell ref="I125:I126"/>
    <mergeCell ref="J125:J126"/>
    <mergeCell ref="K125:K126"/>
    <mergeCell ref="L125:L126"/>
    <mergeCell ref="M125:M126"/>
    <mergeCell ref="N125:N126"/>
    <mergeCell ref="O125:O126"/>
    <mergeCell ref="P125:P126"/>
    <mergeCell ref="Q125:Q126"/>
    <mergeCell ref="G108:G109"/>
    <mergeCell ref="H108:H109"/>
    <mergeCell ref="I108:I109"/>
    <mergeCell ref="J108:J109"/>
    <mergeCell ref="K108:K109"/>
    <mergeCell ref="L108:L109"/>
    <mergeCell ref="M108:M109"/>
    <mergeCell ref="N108:N109"/>
    <mergeCell ref="O108:O109"/>
    <mergeCell ref="E112:Q112"/>
    <mergeCell ref="D113:F113"/>
    <mergeCell ref="E114:Q114"/>
    <mergeCell ref="D115:F115"/>
    <mergeCell ref="D116:Q116"/>
    <mergeCell ref="E117:Q117"/>
    <mergeCell ref="E119:Q119"/>
    <mergeCell ref="D118:F118"/>
    <mergeCell ref="D120:F120"/>
    <mergeCell ref="D123:Q123"/>
    <mergeCell ref="E124:Q124"/>
    <mergeCell ref="D111:F111"/>
    <mergeCell ref="O128:O129"/>
    <mergeCell ref="P128:P129"/>
    <mergeCell ref="Q128:Q129"/>
    <mergeCell ref="D128:F129"/>
    <mergeCell ref="G128:G129"/>
    <mergeCell ref="H128:H129"/>
    <mergeCell ref="I128:I129"/>
    <mergeCell ref="J128:J129"/>
    <mergeCell ref="K128:K129"/>
    <mergeCell ref="L128:L129"/>
    <mergeCell ref="M128:M129"/>
    <mergeCell ref="N128:N129"/>
  </mergeCells>
  <phoneticPr fontId="143" type="noConversion"/>
  <pageMargins left="0.75" right="0.75" top="1" bottom="1" header="0.5" footer="0.5"/>
  <pageSetup orientation="portrait" horizontalDpi="4294967295" verticalDpi="4294967295" r:id="rId1"/>
  <customProperties>
    <customPr name="_pios_id" r:id="rId2"/>
  </customPropertie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4E5A-6EB2-4EC7-A2AF-5EC0CF7583F8}">
  <dimension ref="A1:S172"/>
  <sheetViews>
    <sheetView zoomScale="110" zoomScaleNormal="110" workbookViewId="0"/>
  </sheetViews>
  <sheetFormatPr defaultColWidth="12.85546875" defaultRowHeight="12.75"/>
  <cols>
    <col min="1" max="1" width="12.42578125" style="32" customWidth="1"/>
    <col min="2" max="2" width="16.42578125" style="32" customWidth="1"/>
    <col min="3" max="3" width="14.42578125" style="32" customWidth="1"/>
    <col min="4" max="4" width="4.140625" style="32" customWidth="1"/>
    <col min="5" max="5" width="26.5703125" style="32" customWidth="1"/>
    <col min="6" max="6" width="53" style="32" customWidth="1"/>
    <col min="7" max="16" width="5.5703125" style="32" customWidth="1"/>
    <col min="17" max="17" width="19" style="32" customWidth="1"/>
    <col min="18" max="16384" width="12.85546875" style="32"/>
  </cols>
  <sheetData>
    <row r="1" spans="1:17" ht="9.75" customHeight="1">
      <c r="A1" s="963"/>
      <c r="B1" s="323"/>
      <c r="C1" s="323"/>
      <c r="D1" s="1389"/>
      <c r="E1" s="1389"/>
      <c r="F1" s="323"/>
      <c r="G1" s="323"/>
      <c r="H1" s="323"/>
    </row>
    <row r="2" spans="1:17" ht="21.75" customHeight="1">
      <c r="A2" s="708"/>
      <c r="B2" s="1390"/>
      <c r="C2" s="1390"/>
      <c r="D2" s="1390"/>
      <c r="E2" s="1390"/>
      <c r="F2" s="1390"/>
      <c r="G2" s="1390"/>
      <c r="H2" s="1390"/>
    </row>
    <row r="3" spans="1:17" ht="21.75" customHeight="1">
      <c r="A3" s="708"/>
      <c r="B3" s="1390"/>
      <c r="C3" s="1390"/>
      <c r="D3" s="1390"/>
      <c r="E3" s="1390"/>
      <c r="F3" s="1390"/>
      <c r="G3" s="1390"/>
      <c r="H3" s="1390"/>
    </row>
    <row r="4" spans="1:17" ht="18.75">
      <c r="A4" s="708"/>
      <c r="B4" s="1888"/>
      <c r="C4" s="1391"/>
      <c r="D4" s="1294" t="s">
        <v>1943</v>
      </c>
      <c r="E4" s="1294"/>
      <c r="F4" s="1390"/>
      <c r="G4" s="1391"/>
      <c r="H4" s="1390"/>
    </row>
    <row r="5" spans="1:17" ht="21.75" customHeight="1">
      <c r="A5" s="708"/>
      <c r="B5" s="1888"/>
      <c r="C5" s="1391"/>
      <c r="D5" s="2042" t="s">
        <v>1944</v>
      </c>
      <c r="E5" s="2042"/>
      <c r="F5" s="2042"/>
      <c r="G5" s="2042"/>
      <c r="H5" s="2042"/>
      <c r="I5" s="2042"/>
      <c r="J5" s="2042"/>
      <c r="K5" s="2042"/>
      <c r="L5" s="2042"/>
      <c r="M5" s="2042"/>
      <c r="N5" s="2042"/>
      <c r="O5" s="2042"/>
      <c r="P5" s="2042"/>
    </row>
    <row r="6" spans="1:17">
      <c r="A6" s="708"/>
      <c r="B6" s="1888"/>
      <c r="C6" s="1391"/>
      <c r="D6" s="2046" t="s">
        <v>784</v>
      </c>
      <c r="E6" s="2046"/>
      <c r="F6" s="2046"/>
      <c r="G6" s="2046"/>
      <c r="H6" s="2046"/>
      <c r="I6" s="2046"/>
      <c r="J6" s="2046"/>
      <c r="K6" s="2046"/>
      <c r="L6" s="2046"/>
      <c r="M6" s="2046"/>
      <c r="N6" s="2046"/>
      <c r="O6" s="2046"/>
      <c r="P6" s="2046"/>
      <c r="Q6" s="2046"/>
    </row>
    <row r="7" spans="1:17" ht="86.1" customHeight="1">
      <c r="A7" s="708"/>
      <c r="B7" s="1888"/>
      <c r="C7" s="1391"/>
      <c r="D7" s="2065" t="s">
        <v>785</v>
      </c>
      <c r="E7" s="2065"/>
      <c r="F7" s="2065"/>
      <c r="G7" s="2065"/>
      <c r="H7" s="2065"/>
      <c r="I7" s="2065"/>
      <c r="J7" s="2065"/>
      <c r="K7" s="2065"/>
      <c r="L7" s="2065"/>
      <c r="M7" s="2065"/>
      <c r="N7" s="2065"/>
      <c r="O7" s="2065"/>
      <c r="P7" s="2065"/>
    </row>
    <row r="8" spans="1:17">
      <c r="A8" s="708"/>
      <c r="B8" s="1888"/>
      <c r="C8" s="1391"/>
      <c r="D8" s="2064"/>
      <c r="E8" s="2064"/>
      <c r="F8" s="2064"/>
      <c r="G8" s="2064"/>
      <c r="H8" s="2064"/>
      <c r="I8" s="2064"/>
      <c r="J8" s="2064"/>
      <c r="K8" s="2064"/>
      <c r="L8" s="2064"/>
      <c r="M8" s="2064"/>
      <c r="N8" s="2064"/>
      <c r="O8" s="2064"/>
      <c r="P8" s="2064"/>
    </row>
    <row r="9" spans="1:17">
      <c r="A9" s="708"/>
      <c r="B9" s="1888"/>
      <c r="C9" s="1391"/>
      <c r="D9" s="2030" t="s">
        <v>553</v>
      </c>
      <c r="E9" s="2030"/>
      <c r="F9" s="2030"/>
      <c r="G9" s="2030"/>
      <c r="H9" s="2030"/>
      <c r="I9" s="2030"/>
      <c r="J9" s="2030"/>
      <c r="K9" s="2030"/>
      <c r="L9" s="2030"/>
      <c r="M9" s="2030"/>
      <c r="N9" s="2030"/>
      <c r="O9" s="2030"/>
      <c r="P9" s="2030"/>
      <c r="Q9" s="2030"/>
    </row>
    <row r="10" spans="1:17" ht="60.75" customHeight="1">
      <c r="A10" s="708"/>
      <c r="B10" s="1888"/>
      <c r="C10" s="1391"/>
      <c r="D10" s="2065" t="s">
        <v>786</v>
      </c>
      <c r="E10" s="2065"/>
      <c r="F10" s="2065"/>
      <c r="G10" s="2065"/>
      <c r="H10" s="2065"/>
      <c r="I10" s="2065"/>
      <c r="J10" s="2065"/>
      <c r="K10" s="2065"/>
      <c r="L10" s="2065"/>
      <c r="M10" s="2065"/>
      <c r="N10" s="2065"/>
      <c r="O10" s="2065"/>
      <c r="P10" s="2065"/>
    </row>
    <row r="11" spans="1:17" ht="17.100000000000001" customHeight="1">
      <c r="A11" s="708"/>
      <c r="B11" s="1888"/>
      <c r="C11" s="1391"/>
      <c r="D11" s="1758" t="e" vm="1">
        <v>#VALUE!</v>
      </c>
      <c r="E11" s="1757" t="s">
        <v>787</v>
      </c>
      <c r="F11" s="1756"/>
      <c r="G11" s="1756"/>
      <c r="H11" s="1756"/>
      <c r="I11" s="1756"/>
      <c r="J11" s="1756"/>
      <c r="K11" s="1756"/>
      <c r="L11" s="1756"/>
      <c r="M11" s="1756"/>
      <c r="N11" s="1756"/>
      <c r="O11" s="1756"/>
      <c r="P11" s="1756"/>
    </row>
    <row r="12" spans="1:17">
      <c r="A12" s="708"/>
      <c r="B12" s="1888"/>
      <c r="C12" s="1391"/>
      <c r="D12" s="2064"/>
      <c r="E12" s="2064"/>
      <c r="F12" s="2064"/>
      <c r="G12" s="2064"/>
      <c r="H12" s="2064"/>
      <c r="I12" s="2064"/>
      <c r="J12" s="2064"/>
      <c r="K12" s="2064"/>
      <c r="L12" s="2064"/>
      <c r="M12" s="2064"/>
      <c r="N12" s="2064"/>
      <c r="O12" s="2064"/>
      <c r="P12" s="2064"/>
    </row>
    <row r="13" spans="1:17">
      <c r="A13" s="708"/>
      <c r="B13" s="1888"/>
      <c r="C13" s="1391"/>
      <c r="D13" s="2030" t="s">
        <v>555</v>
      </c>
      <c r="E13" s="2030"/>
      <c r="F13" s="2030"/>
      <c r="G13" s="2030"/>
      <c r="H13" s="2030"/>
      <c r="I13" s="2030"/>
      <c r="J13" s="2030"/>
      <c r="K13" s="2030"/>
      <c r="L13" s="2030"/>
      <c r="M13" s="2030"/>
      <c r="N13" s="2030"/>
      <c r="O13" s="2030"/>
      <c r="P13" s="2030"/>
      <c r="Q13" s="2030"/>
    </row>
    <row r="14" spans="1:17" ht="96.6" customHeight="1">
      <c r="A14" s="708"/>
      <c r="B14" s="1888"/>
      <c r="C14" s="1391"/>
      <c r="D14" s="2010" t="s">
        <v>788</v>
      </c>
      <c r="E14" s="2010"/>
      <c r="F14" s="2010"/>
      <c r="G14" s="2010"/>
      <c r="H14" s="2010"/>
      <c r="I14" s="2010"/>
      <c r="J14" s="2010"/>
      <c r="K14" s="2010"/>
      <c r="L14" s="2010"/>
      <c r="M14" s="2010"/>
      <c r="N14" s="2010"/>
      <c r="O14" s="2010"/>
      <c r="P14" s="2010"/>
    </row>
    <row r="15" spans="1:17">
      <c r="A15" s="708"/>
      <c r="B15" s="1888"/>
      <c r="C15" s="1391"/>
      <c r="D15" s="2064"/>
      <c r="E15" s="2064"/>
      <c r="F15" s="2064"/>
      <c r="G15" s="2064"/>
      <c r="H15" s="2064"/>
      <c r="I15" s="2064"/>
      <c r="J15" s="2064"/>
      <c r="K15" s="2064"/>
      <c r="L15" s="2064"/>
      <c r="M15" s="2064"/>
      <c r="N15" s="2064"/>
      <c r="O15" s="2064"/>
      <c r="P15" s="2064"/>
    </row>
    <row r="16" spans="1:17">
      <c r="A16" s="708"/>
      <c r="B16" s="1888"/>
      <c r="C16" s="1391"/>
      <c r="D16" s="2030" t="s">
        <v>789</v>
      </c>
      <c r="E16" s="2030"/>
      <c r="F16" s="2030"/>
      <c r="G16" s="2030"/>
      <c r="H16" s="2030"/>
      <c r="I16" s="2030"/>
      <c r="J16" s="2030"/>
      <c r="K16" s="2030"/>
      <c r="L16" s="2030"/>
      <c r="M16" s="2030"/>
      <c r="N16" s="2030"/>
      <c r="O16" s="2030"/>
      <c r="P16" s="2030"/>
    </row>
    <row r="17" spans="1:16" ht="183" customHeight="1">
      <c r="A17" s="708"/>
      <c r="B17" s="1888"/>
      <c r="C17" s="1391"/>
      <c r="D17" s="2066" t="s">
        <v>2051</v>
      </c>
      <c r="E17" s="2066"/>
      <c r="F17" s="2066"/>
      <c r="G17" s="2066"/>
      <c r="H17" s="2066"/>
      <c r="I17" s="2066"/>
      <c r="J17" s="2066"/>
      <c r="K17" s="2066"/>
      <c r="L17" s="2066"/>
      <c r="M17" s="2066"/>
      <c r="N17" s="2066"/>
      <c r="O17" s="2066"/>
      <c r="P17" s="2066"/>
    </row>
    <row r="18" spans="1:16">
      <c r="A18" s="708"/>
      <c r="B18" s="1888"/>
      <c r="C18" s="1391"/>
      <c r="D18" s="2064"/>
      <c r="E18" s="2064"/>
      <c r="F18" s="2064"/>
      <c r="G18" s="2064"/>
      <c r="H18" s="2064"/>
      <c r="I18" s="2064"/>
      <c r="J18" s="2064"/>
      <c r="K18" s="2064"/>
      <c r="L18" s="2064"/>
      <c r="M18" s="2064"/>
      <c r="N18" s="2064"/>
      <c r="O18" s="2064"/>
      <c r="P18" s="2064"/>
    </row>
    <row r="19" spans="1:16">
      <c r="A19" s="708"/>
      <c r="B19" s="1888"/>
      <c r="C19" s="1391"/>
      <c r="D19" s="2030" t="s">
        <v>790</v>
      </c>
      <c r="E19" s="2030"/>
      <c r="F19" s="2030"/>
      <c r="G19" s="2030"/>
      <c r="H19" s="2030"/>
      <c r="I19" s="2030"/>
      <c r="J19" s="2030"/>
      <c r="K19" s="2030"/>
      <c r="L19" s="2030"/>
      <c r="M19" s="2030"/>
      <c r="N19" s="2030"/>
      <c r="O19" s="2030"/>
      <c r="P19" s="2030"/>
    </row>
    <row r="20" spans="1:16" ht="54" customHeight="1">
      <c r="A20" s="708"/>
      <c r="B20" s="1888"/>
      <c r="C20" s="1391"/>
      <c r="D20" s="2010" t="s">
        <v>791</v>
      </c>
      <c r="E20" s="2010"/>
      <c r="F20" s="2010"/>
      <c r="G20" s="2010"/>
      <c r="H20" s="2010"/>
      <c r="I20" s="2010"/>
      <c r="J20" s="2010"/>
      <c r="K20" s="2010"/>
      <c r="L20" s="2010"/>
      <c r="M20" s="2010"/>
      <c r="N20" s="2010"/>
      <c r="O20" s="2010"/>
      <c r="P20" s="2010"/>
    </row>
    <row r="21" spans="1:16">
      <c r="A21" s="708"/>
      <c r="B21" s="1888"/>
      <c r="C21" s="1391"/>
      <c r="D21" s="2064"/>
      <c r="E21" s="2064"/>
      <c r="F21" s="2064"/>
      <c r="G21" s="2064"/>
      <c r="H21" s="2064"/>
      <c r="I21" s="2064"/>
      <c r="J21" s="2064"/>
      <c r="K21" s="2064"/>
      <c r="L21" s="2064"/>
      <c r="M21" s="2064"/>
      <c r="N21" s="2064"/>
      <c r="O21" s="2064"/>
      <c r="P21" s="2064"/>
    </row>
    <row r="22" spans="1:16">
      <c r="A22" s="708"/>
      <c r="B22" s="3"/>
      <c r="C22" s="1391"/>
      <c r="D22" s="2030" t="s">
        <v>792</v>
      </c>
      <c r="E22" s="2030"/>
      <c r="F22" s="2030"/>
      <c r="G22" s="2030"/>
      <c r="H22" s="2030"/>
      <c r="I22" s="2030"/>
      <c r="J22" s="2030"/>
      <c r="K22" s="2030"/>
      <c r="L22" s="2030"/>
      <c r="M22" s="2030"/>
      <c r="N22" s="2030"/>
      <c r="O22" s="2030"/>
      <c r="P22" s="2030"/>
    </row>
    <row r="23" spans="1:16" ht="23.45" customHeight="1">
      <c r="A23" s="708"/>
      <c r="B23" s="3"/>
      <c r="C23" s="1391"/>
      <c r="D23" s="2010" t="s">
        <v>1986</v>
      </c>
      <c r="E23" s="2010"/>
      <c r="F23" s="2010"/>
      <c r="G23" s="2010"/>
      <c r="H23" s="2010"/>
      <c r="I23" s="2010"/>
      <c r="J23" s="2010"/>
      <c r="K23" s="2010"/>
      <c r="L23" s="2010"/>
      <c r="M23" s="2010"/>
      <c r="N23" s="2010"/>
      <c r="O23" s="2010"/>
      <c r="P23" s="2010"/>
    </row>
    <row r="24" spans="1:16">
      <c r="A24" s="708"/>
      <c r="B24" s="3"/>
      <c r="C24" s="1391"/>
      <c r="D24" s="2010"/>
      <c r="E24" s="2010"/>
      <c r="F24" s="2010"/>
      <c r="G24" s="2010"/>
      <c r="H24" s="2010"/>
      <c r="I24" s="2010"/>
      <c r="J24" s="2010"/>
      <c r="K24" s="2010"/>
      <c r="L24" s="2010"/>
      <c r="M24" s="2010"/>
      <c r="N24" s="2010"/>
      <c r="O24" s="2010"/>
      <c r="P24" s="2010"/>
    </row>
    <row r="25" spans="1:16" ht="14.1" customHeight="1">
      <c r="A25" s="708"/>
      <c r="B25" s="3"/>
      <c r="C25" s="1391"/>
      <c r="D25" s="2030" t="s">
        <v>793</v>
      </c>
      <c r="E25" s="2030"/>
      <c r="F25" s="2030"/>
      <c r="G25" s="2030"/>
      <c r="H25" s="2030"/>
      <c r="I25" s="2030"/>
      <c r="J25" s="2030"/>
      <c r="K25" s="2030"/>
      <c r="L25" s="2030"/>
      <c r="M25" s="2030"/>
      <c r="N25" s="2030"/>
      <c r="O25" s="2030"/>
      <c r="P25" s="2030"/>
    </row>
    <row r="26" spans="1:16" ht="201.75" customHeight="1">
      <c r="A26" s="708"/>
      <c r="B26" s="3"/>
      <c r="C26" s="1391"/>
      <c r="D26" s="2010" t="s">
        <v>794</v>
      </c>
      <c r="E26" s="2010"/>
      <c r="F26" s="2010"/>
      <c r="G26" s="2010"/>
      <c r="H26" s="2010"/>
      <c r="I26" s="2010"/>
      <c r="J26" s="2010"/>
      <c r="K26" s="2010"/>
      <c r="L26" s="2010"/>
      <c r="M26" s="2010"/>
      <c r="N26" s="2010"/>
      <c r="O26" s="2010"/>
      <c r="P26" s="2010"/>
    </row>
    <row r="27" spans="1:16">
      <c r="A27" s="708"/>
      <c r="B27" s="3"/>
      <c r="C27" s="1391"/>
      <c r="D27" s="2010"/>
      <c r="E27" s="2010"/>
      <c r="F27" s="2010"/>
      <c r="G27" s="2010"/>
      <c r="H27" s="2010"/>
      <c r="I27" s="2010"/>
      <c r="J27" s="2010"/>
      <c r="K27" s="2010"/>
      <c r="L27" s="2010"/>
      <c r="M27" s="2010"/>
      <c r="N27" s="2010"/>
      <c r="O27" s="2010"/>
      <c r="P27" s="2010"/>
    </row>
    <row r="28" spans="1:16" ht="14.1" customHeight="1">
      <c r="A28" s="708"/>
      <c r="B28" s="3"/>
      <c r="C28" s="1391"/>
      <c r="D28" s="2030" t="s">
        <v>795</v>
      </c>
      <c r="E28" s="2030"/>
      <c r="F28" s="2030"/>
      <c r="G28" s="2030"/>
      <c r="H28" s="2030"/>
      <c r="I28" s="2030"/>
      <c r="J28" s="2030"/>
      <c r="K28" s="2030"/>
      <c r="L28" s="2030"/>
      <c r="M28" s="2030"/>
      <c r="N28" s="2030"/>
      <c r="O28" s="2030"/>
      <c r="P28" s="2030"/>
    </row>
    <row r="29" spans="1:16" ht="23.1" customHeight="1">
      <c r="A29" s="708"/>
      <c r="B29" s="3"/>
      <c r="C29" s="1391"/>
      <c r="D29" s="2010" t="s">
        <v>796</v>
      </c>
      <c r="E29" s="2010"/>
      <c r="F29" s="2010"/>
      <c r="G29" s="2010"/>
      <c r="H29" s="2010"/>
      <c r="I29" s="2010"/>
      <c r="J29" s="2010"/>
      <c r="K29" s="2010"/>
      <c r="L29" s="2010"/>
      <c r="M29" s="2010"/>
      <c r="N29" s="2010"/>
      <c r="O29" s="2010"/>
      <c r="P29" s="2010"/>
    </row>
    <row r="30" spans="1:16">
      <c r="A30" s="708"/>
      <c r="B30" s="3"/>
      <c r="C30" s="1391"/>
      <c r="D30" s="2064"/>
      <c r="E30" s="2064"/>
      <c r="F30" s="2064"/>
      <c r="G30" s="2064"/>
      <c r="H30" s="2064"/>
      <c r="I30" s="2064"/>
      <c r="J30" s="2064"/>
      <c r="K30" s="2064"/>
      <c r="L30" s="2064"/>
      <c r="M30" s="2064"/>
      <c r="N30" s="2064"/>
      <c r="O30" s="2064"/>
      <c r="P30" s="2064"/>
    </row>
    <row r="31" spans="1:16" ht="20.45" customHeight="1">
      <c r="A31" s="708"/>
      <c r="B31" s="1390"/>
      <c r="C31" s="1391"/>
      <c r="D31" s="891" t="s">
        <v>563</v>
      </c>
      <c r="F31" s="1390"/>
      <c r="G31" s="1391"/>
      <c r="H31" s="1390"/>
    </row>
    <row r="32" spans="1:16">
      <c r="A32" s="708"/>
      <c r="B32" s="1390"/>
      <c r="C32" s="1406"/>
      <c r="D32" s="1419" t="e" vm="7">
        <v>#VALUE!</v>
      </c>
      <c r="E32" s="1407" t="s">
        <v>797</v>
      </c>
      <c r="F32" s="1390"/>
      <c r="G32" s="1391"/>
      <c r="H32" s="1390"/>
    </row>
    <row r="33" spans="1:19">
      <c r="A33" s="708"/>
      <c r="B33" s="3"/>
      <c r="C33" s="1406"/>
      <c r="D33" s="1420" t="e" vm="8">
        <v>#VALUE!</v>
      </c>
      <c r="E33" s="1407" t="s">
        <v>798</v>
      </c>
      <c r="F33"/>
      <c r="G33" s="1391"/>
      <c r="H33" s="1390"/>
    </row>
    <row r="34" spans="1:19">
      <c r="A34" s="708"/>
      <c r="B34" s="1390"/>
      <c r="C34" s="1406"/>
      <c r="D34" s="1421" t="e" vm="9">
        <v>#VALUE!</v>
      </c>
      <c r="E34" s="1407" t="s">
        <v>799</v>
      </c>
      <c r="F34" s="1390"/>
      <c r="G34" s="1391"/>
      <c r="H34" s="1390"/>
    </row>
    <row r="35" spans="1:19">
      <c r="A35" s="708"/>
      <c r="B35" s="1390"/>
      <c r="C35" s="1391"/>
      <c r="D35" s="1423" t="e" vm="10">
        <v>#VALUE!</v>
      </c>
      <c r="E35" s="1407" t="s">
        <v>567</v>
      </c>
      <c r="F35" s="1408"/>
      <c r="G35" s="1402"/>
      <c r="H35" s="1390"/>
    </row>
    <row r="36" spans="1:19">
      <c r="A36" s="708"/>
      <c r="B36" s="1390"/>
      <c r="C36" s="1391"/>
      <c r="D36" s="1560"/>
      <c r="E36" s="800"/>
      <c r="F36" s="1408"/>
      <c r="G36" s="1402"/>
      <c r="H36" s="1390"/>
    </row>
    <row r="37" spans="1:19">
      <c r="A37" s="708"/>
      <c r="B37" s="1390"/>
      <c r="C37" s="1391"/>
      <c r="D37" s="2031" t="s">
        <v>800</v>
      </c>
      <c r="E37" s="2031"/>
      <c r="F37" s="2031"/>
      <c r="G37" s="2031"/>
      <c r="H37" s="2031"/>
      <c r="I37" s="2031"/>
      <c r="J37" s="2031"/>
      <c r="K37" s="2031"/>
      <c r="L37" s="2031"/>
      <c r="M37" s="2031"/>
      <c r="N37" s="2031"/>
      <c r="O37" s="2031"/>
      <c r="P37" s="2031"/>
      <c r="Q37" s="2031"/>
    </row>
    <row r="38" spans="1:19" ht="60.75">
      <c r="A38" s="708"/>
      <c r="B38" s="1390"/>
      <c r="C38" s="1390"/>
      <c r="D38" s="1998" t="s">
        <v>2050</v>
      </c>
      <c r="E38" s="1998"/>
      <c r="F38" s="35" t="s">
        <v>570</v>
      </c>
      <c r="G38" s="1401" t="s">
        <v>801</v>
      </c>
      <c r="H38" s="1401" t="s">
        <v>572</v>
      </c>
      <c r="I38" s="1401" t="s">
        <v>573</v>
      </c>
      <c r="J38" s="1401" t="s">
        <v>574</v>
      </c>
      <c r="K38" s="1401" t="s">
        <v>575</v>
      </c>
      <c r="L38" s="1401" t="s">
        <v>576</v>
      </c>
      <c r="M38" s="1401" t="s">
        <v>577</v>
      </c>
      <c r="N38" s="1401" t="s">
        <v>578</v>
      </c>
      <c r="O38" s="1401" t="s">
        <v>579</v>
      </c>
      <c r="P38" s="1401" t="s">
        <v>580</v>
      </c>
      <c r="Q38" s="1399" t="s">
        <v>581</v>
      </c>
      <c r="R38" s="1495"/>
    </row>
    <row r="39" spans="1:19" ht="14.1" customHeight="1">
      <c r="A39" s="708"/>
      <c r="B39" s="1390"/>
      <c r="C39" s="1390"/>
      <c r="D39" s="2057" t="s">
        <v>802</v>
      </c>
      <c r="E39" s="2057"/>
      <c r="F39" s="2057"/>
      <c r="G39" s="2057"/>
      <c r="H39" s="2057"/>
      <c r="I39" s="2057"/>
      <c r="J39" s="2057"/>
      <c r="K39" s="2057"/>
      <c r="L39" s="2057"/>
      <c r="M39" s="2057"/>
      <c r="N39" s="2057"/>
      <c r="O39" s="2057"/>
      <c r="P39" s="2057"/>
      <c r="Q39" s="2057"/>
      <c r="R39" s="1495"/>
    </row>
    <row r="40" spans="1:19">
      <c r="A40" s="708"/>
      <c r="B40" s="1390"/>
      <c r="C40" s="1390"/>
      <c r="D40" s="1948" t="s">
        <v>803</v>
      </c>
      <c r="E40" s="1948"/>
      <c r="F40" s="1948"/>
      <c r="G40" s="1948"/>
      <c r="H40" s="1948"/>
      <c r="I40" s="1948"/>
      <c r="J40" s="1948"/>
      <c r="K40" s="1948"/>
      <c r="L40" s="1948"/>
      <c r="M40" s="1948"/>
      <c r="N40" s="1948"/>
      <c r="O40" s="1948"/>
      <c r="P40" s="1948"/>
      <c r="Q40" s="1948"/>
    </row>
    <row r="41" spans="1:19">
      <c r="A41" s="708"/>
      <c r="B41" s="1390"/>
      <c r="C41" s="1390"/>
      <c r="D41" s="1577" t="s">
        <v>583</v>
      </c>
      <c r="E41" s="1984" t="s">
        <v>804</v>
      </c>
      <c r="F41" s="1984"/>
      <c r="G41" s="1984"/>
      <c r="H41" s="1984"/>
      <c r="I41" s="1984"/>
      <c r="J41" s="1984"/>
      <c r="K41" s="1984"/>
      <c r="L41" s="1984"/>
      <c r="M41" s="1984"/>
      <c r="N41" s="1984"/>
      <c r="O41" s="1984"/>
      <c r="P41" s="1984"/>
      <c r="Q41" s="1984"/>
    </row>
    <row r="42" spans="1:19" ht="180" customHeight="1">
      <c r="A42" s="1392"/>
      <c r="B42" s="1393"/>
      <c r="C42" s="1394"/>
      <c r="D42" s="1986" t="s">
        <v>2083</v>
      </c>
      <c r="E42" s="1986"/>
      <c r="F42" s="1986"/>
      <c r="G42" s="1759" t="e" vm="7">
        <v>#VALUE!</v>
      </c>
      <c r="H42" s="1759" t="e" vm="7">
        <v>#VALUE!</v>
      </c>
      <c r="I42" s="1759" t="e" vm="7">
        <v>#VALUE!</v>
      </c>
      <c r="J42" s="1759" t="e" vm="7">
        <v>#VALUE!</v>
      </c>
      <c r="K42" s="1759" t="e" vm="7">
        <v>#VALUE!</v>
      </c>
      <c r="L42" s="1759" t="e" vm="7">
        <v>#VALUE!</v>
      </c>
      <c r="M42" s="1759" t="e" vm="7">
        <v>#VALUE!</v>
      </c>
      <c r="N42" s="1759" t="e" vm="7">
        <v>#VALUE!</v>
      </c>
      <c r="O42" s="1759" t="e" vm="7">
        <v>#VALUE!</v>
      </c>
      <c r="P42" s="1760" t="e" vm="7">
        <v>#VALUE!</v>
      </c>
      <c r="Q42" s="1760" t="s">
        <v>2046</v>
      </c>
      <c r="S42"/>
    </row>
    <row r="43" spans="1:19" ht="22.35" customHeight="1">
      <c r="A43" s="1392"/>
      <c r="B43" s="1393"/>
      <c r="C43" s="1394"/>
      <c r="D43" s="1578" t="s">
        <v>586</v>
      </c>
      <c r="E43" s="1944" t="s">
        <v>805</v>
      </c>
      <c r="F43" s="1944"/>
      <c r="G43" s="1944"/>
      <c r="H43" s="1944"/>
      <c r="I43" s="1944"/>
      <c r="J43" s="1944"/>
      <c r="K43" s="1944"/>
      <c r="L43" s="1944"/>
      <c r="M43" s="1944"/>
      <c r="N43" s="1944"/>
      <c r="O43" s="1944"/>
      <c r="P43" s="1944"/>
      <c r="Q43" s="1944"/>
      <c r="S43"/>
    </row>
    <row r="44" spans="1:19" ht="201.6" customHeight="1">
      <c r="A44" s="1400"/>
      <c r="B44" s="1400"/>
      <c r="C44" s="1400"/>
      <c r="D44" s="1949" t="s">
        <v>806</v>
      </c>
      <c r="E44" s="1949"/>
      <c r="F44" s="1949"/>
      <c r="G44" s="1759" t="e" vm="7">
        <v>#VALUE!</v>
      </c>
      <c r="H44" s="1759" t="e" vm="7">
        <v>#VALUE!</v>
      </c>
      <c r="I44" s="1759" t="e" vm="7">
        <v>#VALUE!</v>
      </c>
      <c r="J44" s="1759" t="e" vm="7">
        <v>#VALUE!</v>
      </c>
      <c r="K44" s="1759" t="e" vm="7">
        <v>#VALUE!</v>
      </c>
      <c r="L44" s="1759" t="e" vm="7">
        <v>#VALUE!</v>
      </c>
      <c r="M44" s="1759" t="e" vm="7">
        <v>#VALUE!</v>
      </c>
      <c r="N44" s="1759" t="e" vm="7">
        <v>#VALUE!</v>
      </c>
      <c r="O44" s="1759" t="e" vm="7">
        <v>#VALUE!</v>
      </c>
      <c r="P44" s="1760" t="e" vm="7">
        <v>#VALUE!</v>
      </c>
      <c r="Q44" s="1760" t="s">
        <v>2046</v>
      </c>
    </row>
    <row r="45" spans="1:19">
      <c r="A45" s="1392"/>
      <c r="B45" s="1393"/>
      <c r="C45" s="1394"/>
      <c r="D45" s="1577" t="s">
        <v>589</v>
      </c>
      <c r="E45" s="1944" t="s">
        <v>807</v>
      </c>
      <c r="F45" s="1944"/>
      <c r="G45" s="1944"/>
      <c r="H45" s="1944"/>
      <c r="I45" s="1944"/>
      <c r="J45" s="1944"/>
      <c r="K45" s="1944"/>
      <c r="L45" s="1944"/>
      <c r="M45" s="1944"/>
      <c r="N45" s="1944"/>
      <c r="O45" s="1944"/>
      <c r="P45" s="1944"/>
      <c r="Q45" s="1944"/>
      <c r="S45"/>
    </row>
    <row r="46" spans="1:19" ht="147.75" customHeight="1">
      <c r="A46" s="1395"/>
      <c r="B46" s="1396"/>
      <c r="C46" s="1395"/>
      <c r="D46" s="1943" t="s">
        <v>808</v>
      </c>
      <c r="E46" s="1943"/>
      <c r="F46" s="1943"/>
      <c r="G46" s="1759" t="e" vm="7">
        <v>#VALUE!</v>
      </c>
      <c r="H46" s="1759" t="e" vm="7">
        <v>#VALUE!</v>
      </c>
      <c r="I46" s="1759" t="e" vm="7">
        <v>#VALUE!</v>
      </c>
      <c r="J46" s="1759" t="e" vm="7">
        <v>#VALUE!</v>
      </c>
      <c r="K46" s="1759" t="e" vm="7">
        <v>#VALUE!</v>
      </c>
      <c r="L46" s="1759" t="e" vm="7">
        <v>#VALUE!</v>
      </c>
      <c r="M46" s="1759" t="e" vm="7">
        <v>#VALUE!</v>
      </c>
      <c r="N46" s="1759" t="e" vm="7">
        <v>#VALUE!</v>
      </c>
      <c r="O46" s="1759" t="e" vm="7">
        <v>#VALUE!</v>
      </c>
      <c r="P46" s="1760" t="e" vm="7">
        <v>#VALUE!</v>
      </c>
      <c r="Q46" s="1760" t="s">
        <v>2046</v>
      </c>
    </row>
    <row r="47" spans="1:19" ht="14.1" customHeight="1">
      <c r="A47" s="1395"/>
      <c r="B47" s="1396"/>
      <c r="C47" s="1395"/>
      <c r="D47" s="1579" t="s">
        <v>593</v>
      </c>
      <c r="E47" s="1944" t="s">
        <v>809</v>
      </c>
      <c r="F47" s="1944"/>
      <c r="G47" s="1944"/>
      <c r="H47" s="1944"/>
      <c r="I47" s="1944"/>
      <c r="J47" s="1944"/>
      <c r="K47" s="1944"/>
      <c r="L47" s="1944"/>
      <c r="M47" s="1944"/>
      <c r="N47" s="1944"/>
      <c r="O47" s="1944"/>
      <c r="P47" s="1944"/>
      <c r="Q47" s="1944"/>
    </row>
    <row r="48" spans="1:19" ht="141.75" customHeight="1">
      <c r="A48" s="1395"/>
      <c r="B48" s="1396"/>
      <c r="C48" s="1395"/>
      <c r="D48" s="1943" t="s">
        <v>810</v>
      </c>
      <c r="E48" s="1943"/>
      <c r="F48" s="1943"/>
      <c r="G48" s="1759" t="e" vm="7">
        <v>#VALUE!</v>
      </c>
      <c r="H48" s="1759" t="e" vm="10">
        <v>#VALUE!</v>
      </c>
      <c r="I48" s="1759" t="e" vm="10">
        <v>#VALUE!</v>
      </c>
      <c r="J48" s="1759" t="e" vm="10">
        <v>#VALUE!</v>
      </c>
      <c r="K48" s="1759" t="e" vm="10">
        <v>#VALUE!</v>
      </c>
      <c r="L48" s="1759" t="e" vm="10">
        <v>#VALUE!</v>
      </c>
      <c r="M48" s="1759" t="e" vm="10">
        <v>#VALUE!</v>
      </c>
      <c r="N48" s="1759" t="e" vm="10">
        <v>#VALUE!</v>
      </c>
      <c r="O48" s="1759" t="e" vm="10">
        <v>#VALUE!</v>
      </c>
      <c r="P48" s="1760" t="e" vm="10">
        <v>#VALUE!</v>
      </c>
      <c r="Q48" s="1760" t="s">
        <v>2046</v>
      </c>
    </row>
    <row r="49" spans="1:17" ht="22.35" customHeight="1">
      <c r="A49" s="1395"/>
      <c r="B49" s="1396"/>
      <c r="C49" s="1395"/>
      <c r="D49" s="1579" t="s">
        <v>596</v>
      </c>
      <c r="E49" s="1944" t="s">
        <v>811</v>
      </c>
      <c r="F49" s="1944"/>
      <c r="G49" s="1944"/>
      <c r="H49" s="1944"/>
      <c r="I49" s="1944"/>
      <c r="J49" s="1944"/>
      <c r="K49" s="1944"/>
      <c r="L49" s="1944"/>
      <c r="M49" s="1944"/>
      <c r="N49" s="1944"/>
      <c r="O49" s="1944"/>
      <c r="P49" s="1944"/>
      <c r="Q49" s="1944"/>
    </row>
    <row r="50" spans="1:17" ht="148.5" customHeight="1">
      <c r="A50" s="1400"/>
      <c r="B50" s="1400"/>
      <c r="C50" s="1400"/>
      <c r="D50" s="1949" t="s">
        <v>1993</v>
      </c>
      <c r="E50" s="1949"/>
      <c r="F50" s="1949"/>
      <c r="G50" s="1759" t="e" vm="7">
        <v>#VALUE!</v>
      </c>
      <c r="H50" s="1759" t="e" vm="10">
        <v>#VALUE!</v>
      </c>
      <c r="I50" s="1759" t="e" vm="10">
        <v>#VALUE!</v>
      </c>
      <c r="J50" s="1759" t="e" vm="10">
        <v>#VALUE!</v>
      </c>
      <c r="K50" s="1759" t="e" vm="10">
        <v>#VALUE!</v>
      </c>
      <c r="L50" s="1759" t="e" vm="10">
        <v>#VALUE!</v>
      </c>
      <c r="M50" s="1759" t="e" vm="10">
        <v>#VALUE!</v>
      </c>
      <c r="N50" s="1759" t="e" vm="10">
        <v>#VALUE!</v>
      </c>
      <c r="O50" s="1759" t="e" vm="10">
        <v>#VALUE!</v>
      </c>
      <c r="P50" s="1760" t="e" vm="10">
        <v>#VALUE!</v>
      </c>
      <c r="Q50" s="1760" t="s">
        <v>2046</v>
      </c>
    </row>
    <row r="51" spans="1:17" ht="14.1" customHeight="1">
      <c r="A51" s="1395"/>
      <c r="B51" s="1396"/>
      <c r="C51" s="1395"/>
      <c r="D51" s="1579" t="s">
        <v>812</v>
      </c>
      <c r="E51" s="1944" t="s">
        <v>813</v>
      </c>
      <c r="F51" s="1944"/>
      <c r="G51" s="1944"/>
      <c r="H51" s="1944"/>
      <c r="I51" s="1944"/>
      <c r="J51" s="1944"/>
      <c r="K51" s="1944"/>
      <c r="L51" s="1944"/>
      <c r="M51" s="1944"/>
      <c r="N51" s="1944"/>
      <c r="O51" s="1944"/>
      <c r="P51" s="1944"/>
      <c r="Q51" s="1944"/>
    </row>
    <row r="52" spans="1:17" ht="313.5" customHeight="1">
      <c r="A52" s="1400"/>
      <c r="B52" s="1400"/>
      <c r="C52" s="1400"/>
      <c r="D52" s="1949" t="s">
        <v>1994</v>
      </c>
      <c r="E52" s="1949"/>
      <c r="F52" s="1949"/>
      <c r="G52" s="1759" t="e" vm="7">
        <v>#VALUE!</v>
      </c>
      <c r="H52" s="1759" t="e" vm="7">
        <v>#VALUE!</v>
      </c>
      <c r="I52" s="1759" t="e" vm="7">
        <v>#VALUE!</v>
      </c>
      <c r="J52" s="1759" t="e" vm="7">
        <v>#VALUE!</v>
      </c>
      <c r="K52" s="1759" t="e" vm="7">
        <v>#VALUE!</v>
      </c>
      <c r="L52" s="1759" t="e" vm="7">
        <v>#VALUE!</v>
      </c>
      <c r="M52" s="1759" t="e" vm="7">
        <v>#VALUE!</v>
      </c>
      <c r="N52" s="1759" t="e" vm="7">
        <v>#VALUE!</v>
      </c>
      <c r="O52" s="1759" t="e" vm="7">
        <v>#VALUE!</v>
      </c>
      <c r="P52" s="1760" t="e" vm="7">
        <v>#VALUE!</v>
      </c>
      <c r="Q52" s="1760" t="s">
        <v>2046</v>
      </c>
    </row>
    <row r="53" spans="1:17" ht="14.1" customHeight="1">
      <c r="A53" s="1395"/>
      <c r="B53" s="1396"/>
      <c r="C53" s="1395"/>
      <c r="D53" s="1579" t="s">
        <v>814</v>
      </c>
      <c r="E53" s="1944" t="s">
        <v>815</v>
      </c>
      <c r="F53" s="1944"/>
      <c r="G53" s="1944"/>
      <c r="H53" s="1944"/>
      <c r="I53" s="1944"/>
      <c r="J53" s="1944"/>
      <c r="K53" s="1944"/>
      <c r="L53" s="1944"/>
      <c r="M53" s="1944"/>
      <c r="N53" s="1944"/>
      <c r="O53" s="1944"/>
      <c r="P53" s="1944"/>
      <c r="Q53" s="1944"/>
    </row>
    <row r="54" spans="1:17" ht="152.25" customHeight="1">
      <c r="A54" s="1400"/>
      <c r="B54" s="1400"/>
      <c r="C54" s="1400"/>
      <c r="D54" s="1949" t="s">
        <v>2087</v>
      </c>
      <c r="E54" s="1949"/>
      <c r="F54" s="1949"/>
      <c r="G54" s="1759" t="e" vm="7">
        <v>#VALUE!</v>
      </c>
      <c r="H54" s="1759" t="e" vm="10">
        <v>#VALUE!</v>
      </c>
      <c r="I54" s="1759" t="e" vm="10">
        <v>#VALUE!</v>
      </c>
      <c r="J54" s="1759" t="e" vm="10">
        <v>#VALUE!</v>
      </c>
      <c r="K54" s="1759" t="e" vm="10">
        <v>#VALUE!</v>
      </c>
      <c r="L54" s="1759" t="e" vm="10">
        <v>#VALUE!</v>
      </c>
      <c r="M54" s="1759" t="e" vm="10">
        <v>#VALUE!</v>
      </c>
      <c r="N54" s="1759" t="e" vm="10">
        <v>#VALUE!</v>
      </c>
      <c r="O54" s="1759" t="e" vm="10">
        <v>#VALUE!</v>
      </c>
      <c r="P54" s="1760" t="e" vm="10">
        <v>#VALUE!</v>
      </c>
      <c r="Q54" s="1760" t="s">
        <v>2046</v>
      </c>
    </row>
    <row r="55" spans="1:17" ht="28.35" customHeight="1">
      <c r="A55" s="1400"/>
      <c r="B55" s="1400"/>
      <c r="C55" s="1400"/>
      <c r="D55" s="1948" t="s">
        <v>816</v>
      </c>
      <c r="E55" s="1948"/>
      <c r="F55" s="1948"/>
      <c r="G55" s="1948"/>
      <c r="H55" s="1948"/>
      <c r="I55" s="1948"/>
      <c r="J55" s="1948"/>
      <c r="K55" s="1948"/>
      <c r="L55" s="1948"/>
      <c r="M55" s="1948"/>
      <c r="N55" s="1948"/>
      <c r="O55" s="1948"/>
      <c r="P55" s="1948"/>
      <c r="Q55" s="1948"/>
    </row>
    <row r="56" spans="1:17" ht="14.1" customHeight="1">
      <c r="A56" s="1395"/>
      <c r="B56" s="1396"/>
      <c r="C56" s="1395"/>
      <c r="D56" s="1576" t="s">
        <v>600</v>
      </c>
      <c r="E56" s="1944" t="s">
        <v>817</v>
      </c>
      <c r="F56" s="1944"/>
      <c r="G56" s="1944"/>
      <c r="H56" s="1944"/>
      <c r="I56" s="1944"/>
      <c r="J56" s="1944"/>
      <c r="K56" s="1944"/>
      <c r="L56" s="1944"/>
      <c r="M56" s="1944"/>
      <c r="N56" s="1944"/>
      <c r="O56" s="1944"/>
      <c r="P56" s="1944"/>
      <c r="Q56" s="1944"/>
    </row>
    <row r="57" spans="1:17" ht="254.25" customHeight="1">
      <c r="A57" s="1400"/>
      <c r="B57" s="1400"/>
      <c r="C57" s="1400"/>
      <c r="D57" s="1949" t="s">
        <v>818</v>
      </c>
      <c r="E57" s="1949"/>
      <c r="F57" s="1949"/>
      <c r="G57" s="1759" t="e" vm="10">
        <v>#VALUE!</v>
      </c>
      <c r="H57" s="1759" t="e" vm="7">
        <v>#VALUE!</v>
      </c>
      <c r="I57" s="1759" t="e" vm="7">
        <v>#VALUE!</v>
      </c>
      <c r="J57" s="1759" t="e" vm="7">
        <v>#VALUE!</v>
      </c>
      <c r="K57" s="1759" t="e" vm="7">
        <v>#VALUE!</v>
      </c>
      <c r="L57" s="1759" t="e" vm="7">
        <v>#VALUE!</v>
      </c>
      <c r="M57" s="1759" t="e" vm="7">
        <v>#VALUE!</v>
      </c>
      <c r="N57" s="1759" t="e" vm="7">
        <v>#VALUE!</v>
      </c>
      <c r="O57" s="1759" t="e" vm="7">
        <v>#VALUE!</v>
      </c>
      <c r="P57" s="1760" t="e" vm="7">
        <v>#VALUE!</v>
      </c>
      <c r="Q57" s="1760" t="s">
        <v>2046</v>
      </c>
    </row>
    <row r="58" spans="1:17" ht="12.75" customHeight="1">
      <c r="A58" s="1395"/>
      <c r="B58" s="1396"/>
      <c r="C58" s="1395"/>
      <c r="D58" s="1546" t="s">
        <v>603</v>
      </c>
      <c r="E58" s="1944" t="s">
        <v>819</v>
      </c>
      <c r="F58" s="1944"/>
      <c r="G58" s="1944"/>
      <c r="H58" s="1944"/>
      <c r="I58" s="1944"/>
      <c r="J58" s="1944"/>
      <c r="K58" s="1944"/>
      <c r="L58" s="1944"/>
      <c r="M58" s="1944"/>
      <c r="N58" s="1944"/>
      <c r="O58" s="1944"/>
      <c r="P58" s="1944"/>
      <c r="Q58" s="1944"/>
    </row>
    <row r="59" spans="1:17" ht="143.25" customHeight="1">
      <c r="D59" s="1949" t="s">
        <v>820</v>
      </c>
      <c r="E59" s="1949"/>
      <c r="F59" s="1949"/>
      <c r="G59" s="1759" t="e" vm="7">
        <v>#VALUE!</v>
      </c>
      <c r="H59" s="1759" t="e" vm="10">
        <v>#VALUE!</v>
      </c>
      <c r="I59" s="1759" t="e" vm="10">
        <v>#VALUE!</v>
      </c>
      <c r="J59" s="1759" t="e" vm="10">
        <v>#VALUE!</v>
      </c>
      <c r="K59" s="1759" t="e" vm="10">
        <v>#VALUE!</v>
      </c>
      <c r="L59" s="1759" t="e" vm="10">
        <v>#VALUE!</v>
      </c>
      <c r="M59" s="1759" t="e" vm="10">
        <v>#VALUE!</v>
      </c>
      <c r="N59" s="1759" t="e" vm="10">
        <v>#VALUE!</v>
      </c>
      <c r="O59" s="1759" t="e" vm="10">
        <v>#VALUE!</v>
      </c>
      <c r="P59" s="1760" t="e" vm="10">
        <v>#VALUE!</v>
      </c>
      <c r="Q59" s="1760" t="s">
        <v>2046</v>
      </c>
    </row>
    <row r="60" spans="1:17" ht="37.5" customHeight="1">
      <c r="A60" s="1395"/>
      <c r="B60" s="1396"/>
      <c r="C60" s="1395"/>
      <c r="D60" s="1546" t="s">
        <v>821</v>
      </c>
      <c r="E60" s="1944" t="s">
        <v>822</v>
      </c>
      <c r="F60" s="1944"/>
      <c r="G60" s="1944"/>
      <c r="H60" s="1944"/>
      <c r="I60" s="1944"/>
      <c r="J60" s="1944"/>
      <c r="K60" s="1944"/>
      <c r="L60" s="1944"/>
      <c r="M60" s="1944"/>
      <c r="N60" s="1944"/>
      <c r="O60" s="1944"/>
      <c r="P60" s="1944"/>
      <c r="Q60" s="1944"/>
    </row>
    <row r="61" spans="1:17" ht="327.75" customHeight="1">
      <c r="D61" s="1949" t="s">
        <v>2108</v>
      </c>
      <c r="E61" s="1949"/>
      <c r="F61" s="1949"/>
      <c r="G61" s="1759" t="e" vm="7">
        <v>#VALUE!</v>
      </c>
      <c r="H61" s="1759" t="e" vm="7">
        <v>#VALUE!</v>
      </c>
      <c r="I61" s="1759" t="e" vm="7">
        <v>#VALUE!</v>
      </c>
      <c r="J61" s="1759" t="e" vm="7">
        <v>#VALUE!</v>
      </c>
      <c r="K61" s="1759" t="e" vm="7">
        <v>#VALUE!</v>
      </c>
      <c r="L61" s="1759" t="e" vm="7">
        <v>#VALUE!</v>
      </c>
      <c r="M61" s="1759" t="e" vm="7">
        <v>#VALUE!</v>
      </c>
      <c r="N61" s="1759" t="e" vm="7">
        <v>#VALUE!</v>
      </c>
      <c r="O61" s="1759" t="e" vm="7">
        <v>#VALUE!</v>
      </c>
      <c r="P61" s="1760" t="e" vm="7">
        <v>#VALUE!</v>
      </c>
      <c r="Q61" s="1760" t="s">
        <v>2046</v>
      </c>
    </row>
    <row r="62" spans="1:17" ht="23.45" customHeight="1">
      <c r="A62" s="1395"/>
      <c r="B62" s="1396"/>
      <c r="C62" s="1395"/>
      <c r="D62" s="1546" t="s">
        <v>823</v>
      </c>
      <c r="E62" s="1944" t="s">
        <v>1770</v>
      </c>
      <c r="F62" s="1944"/>
      <c r="G62" s="1944"/>
      <c r="H62" s="1944"/>
      <c r="I62" s="1944"/>
      <c r="J62" s="1944"/>
      <c r="K62" s="1944"/>
      <c r="L62" s="1944"/>
      <c r="M62" s="1944"/>
      <c r="N62" s="1944"/>
      <c r="O62" s="1944"/>
      <c r="P62" s="1944"/>
      <c r="Q62" s="1944"/>
    </row>
    <row r="63" spans="1:17" ht="409.6" customHeight="1">
      <c r="D63" s="2060" t="s">
        <v>2052</v>
      </c>
      <c r="E63" s="2060"/>
      <c r="F63" s="2060"/>
      <c r="G63" s="2043" t="e" vm="7">
        <v>#VALUE!</v>
      </c>
      <c r="H63" s="2043" t="e" vm="7">
        <v>#VALUE!</v>
      </c>
      <c r="I63" s="2043" t="e" vm="7">
        <v>#VALUE!</v>
      </c>
      <c r="J63" s="2043" t="e" vm="7">
        <v>#VALUE!</v>
      </c>
      <c r="K63" s="2043" t="e" vm="7">
        <v>#VALUE!</v>
      </c>
      <c r="L63" s="2043" t="e" vm="7">
        <v>#VALUE!</v>
      </c>
      <c r="M63" s="2043" t="e" vm="7">
        <v>#VALUE!</v>
      </c>
      <c r="N63" s="2043" t="e" vm="7">
        <v>#VALUE!</v>
      </c>
      <c r="O63" s="2043" t="e" vm="7">
        <v>#VALUE!</v>
      </c>
      <c r="P63" s="2063" t="e" vm="7">
        <v>#VALUE!</v>
      </c>
      <c r="Q63" s="2063" t="s">
        <v>2046</v>
      </c>
    </row>
    <row r="64" spans="1:17" ht="48.6" customHeight="1">
      <c r="D64" s="2060"/>
      <c r="E64" s="2060"/>
      <c r="F64" s="2060"/>
      <c r="G64" s="2043"/>
      <c r="H64" s="2043"/>
      <c r="I64" s="2043"/>
      <c r="J64" s="2043"/>
      <c r="K64" s="2043"/>
      <c r="L64" s="2043"/>
      <c r="M64" s="2043"/>
      <c r="N64" s="2043"/>
      <c r="O64" s="2043"/>
      <c r="P64" s="2063"/>
      <c r="Q64" s="2063"/>
    </row>
    <row r="65" spans="1:17" ht="22.7" customHeight="1">
      <c r="A65" s="1395"/>
      <c r="B65" s="1396"/>
      <c r="C65" s="1395"/>
      <c r="D65" s="1546" t="s">
        <v>824</v>
      </c>
      <c r="E65" s="1944" t="s">
        <v>1773</v>
      </c>
      <c r="F65" s="1944"/>
      <c r="G65" s="1944"/>
      <c r="H65" s="1944"/>
      <c r="I65" s="1944"/>
      <c r="J65" s="1944"/>
      <c r="K65" s="1944"/>
      <c r="L65" s="1944"/>
      <c r="M65" s="1944"/>
      <c r="N65" s="1944"/>
      <c r="O65" s="1944"/>
      <c r="P65" s="1944"/>
      <c r="Q65" s="1944"/>
    </row>
    <row r="66" spans="1:17" ht="152.25" customHeight="1">
      <c r="D66" s="1949" t="s">
        <v>1775</v>
      </c>
      <c r="E66" s="1949"/>
      <c r="F66" s="1949"/>
      <c r="G66" s="1759" t="e" vm="10">
        <v>#VALUE!</v>
      </c>
      <c r="H66" s="1759" t="e" vm="7">
        <v>#VALUE!</v>
      </c>
      <c r="I66" s="1759" t="e" vm="7">
        <v>#VALUE!</v>
      </c>
      <c r="J66" s="1759" t="e" vm="7">
        <v>#VALUE!</v>
      </c>
      <c r="K66" s="1759" t="e" vm="7">
        <v>#VALUE!</v>
      </c>
      <c r="L66" s="1759" t="e" vm="7">
        <v>#VALUE!</v>
      </c>
      <c r="M66" s="1759" t="e" vm="7">
        <v>#VALUE!</v>
      </c>
      <c r="N66" s="1759" t="e" vm="7">
        <v>#VALUE!</v>
      </c>
      <c r="O66" s="1759" t="e" vm="7">
        <v>#VALUE!</v>
      </c>
      <c r="P66" s="1759" t="e" vm="7">
        <v>#VALUE!</v>
      </c>
      <c r="Q66" s="1760" t="s">
        <v>2046</v>
      </c>
    </row>
    <row r="67" spans="1:17">
      <c r="D67" s="1948" t="s">
        <v>1782</v>
      </c>
      <c r="E67" s="1948"/>
      <c r="F67" s="1948"/>
      <c r="G67" s="1948"/>
      <c r="H67" s="1948"/>
      <c r="I67" s="1948"/>
      <c r="J67" s="1948"/>
      <c r="K67" s="1948"/>
      <c r="L67" s="1948"/>
      <c r="M67" s="1948"/>
      <c r="N67" s="1948"/>
      <c r="O67" s="1948"/>
      <c r="P67" s="1948"/>
      <c r="Q67" s="1948"/>
    </row>
    <row r="68" spans="1:17" ht="24.6" customHeight="1">
      <c r="A68" s="1395"/>
      <c r="B68" s="1396"/>
      <c r="C68" s="1395"/>
      <c r="D68" s="1546" t="s">
        <v>606</v>
      </c>
      <c r="E68" s="1944" t="s">
        <v>1833</v>
      </c>
      <c r="F68" s="1944"/>
      <c r="G68" s="1944"/>
      <c r="H68" s="1944"/>
      <c r="I68" s="1944"/>
      <c r="J68" s="1944"/>
      <c r="K68" s="1944"/>
      <c r="L68" s="1944"/>
      <c r="M68" s="1944"/>
      <c r="N68" s="1944"/>
      <c r="O68" s="1944"/>
      <c r="P68" s="1944"/>
      <c r="Q68" s="1944"/>
    </row>
    <row r="69" spans="1:17" ht="305.25" customHeight="1">
      <c r="D69" s="1949" t="s">
        <v>1834</v>
      </c>
      <c r="E69" s="1949"/>
      <c r="F69" s="1949"/>
      <c r="G69" s="1759" t="e" vm="7">
        <v>#VALUE!</v>
      </c>
      <c r="H69" s="1759" t="e" vm="7">
        <v>#VALUE!</v>
      </c>
      <c r="I69" s="1759" t="e" vm="7">
        <v>#VALUE!</v>
      </c>
      <c r="J69" s="1759" t="e" vm="7">
        <v>#VALUE!</v>
      </c>
      <c r="K69" s="1759" t="e" vm="7">
        <v>#VALUE!</v>
      </c>
      <c r="L69" s="1759" t="e" vm="7">
        <v>#VALUE!</v>
      </c>
      <c r="M69" s="1759" t="e" vm="7">
        <v>#VALUE!</v>
      </c>
      <c r="N69" s="1759" t="e" vm="7">
        <v>#VALUE!</v>
      </c>
      <c r="O69" s="1759" t="e" vm="7">
        <v>#VALUE!</v>
      </c>
      <c r="P69" s="1760" t="e" vm="7">
        <v>#VALUE!</v>
      </c>
      <c r="Q69" s="1760" t="s">
        <v>2046</v>
      </c>
    </row>
    <row r="70" spans="1:17" ht="24.6" customHeight="1">
      <c r="A70" s="1395"/>
      <c r="B70" s="1396"/>
      <c r="C70" s="1395"/>
      <c r="D70" s="1546" t="s">
        <v>609</v>
      </c>
      <c r="E70" s="1944" t="s">
        <v>1835</v>
      </c>
      <c r="F70" s="1944"/>
      <c r="G70" s="1944"/>
      <c r="H70" s="1944"/>
      <c r="I70" s="1944"/>
      <c r="J70" s="1944"/>
      <c r="K70" s="1944"/>
      <c r="L70" s="1944"/>
      <c r="M70" s="1944"/>
      <c r="N70" s="1944"/>
      <c r="O70" s="1944"/>
      <c r="P70" s="1944"/>
      <c r="Q70" s="1944"/>
    </row>
    <row r="71" spans="1:17" ht="148.5" customHeight="1">
      <c r="D71" s="1949" t="s">
        <v>1836</v>
      </c>
      <c r="E71" s="1949"/>
      <c r="F71" s="1949"/>
      <c r="G71" s="1759" t="e" vm="7">
        <v>#VALUE!</v>
      </c>
      <c r="H71" s="1759" t="e" vm="7">
        <v>#VALUE!</v>
      </c>
      <c r="I71" s="1776" t="e" vm="7">
        <v>#VALUE!</v>
      </c>
      <c r="J71" s="1759" t="e" vm="7">
        <v>#VALUE!</v>
      </c>
      <c r="K71" s="1759" t="e" vm="7">
        <v>#VALUE!</v>
      </c>
      <c r="L71" s="1759" t="e" vm="7">
        <v>#VALUE!</v>
      </c>
      <c r="M71" s="1759" t="e" vm="7">
        <v>#VALUE!</v>
      </c>
      <c r="N71" s="1759" t="e" vm="7">
        <v>#VALUE!</v>
      </c>
      <c r="O71" s="1760" t="e" vm="7">
        <v>#VALUE!</v>
      </c>
      <c r="P71" s="1777" t="e" vm="7">
        <v>#VALUE!</v>
      </c>
      <c r="Q71" s="1760" t="s">
        <v>2046</v>
      </c>
    </row>
    <row r="72" spans="1:17" ht="24" customHeight="1">
      <c r="A72" s="1395"/>
      <c r="B72" s="1396"/>
      <c r="C72" s="1395"/>
      <c r="D72" s="1546" t="s">
        <v>612</v>
      </c>
      <c r="E72" s="1944" t="s">
        <v>1837</v>
      </c>
      <c r="F72" s="1944"/>
      <c r="G72" s="1944"/>
      <c r="H72" s="1944"/>
      <c r="I72" s="1944"/>
      <c r="J72" s="1944"/>
      <c r="K72" s="1944"/>
      <c r="L72" s="1944"/>
      <c r="M72" s="1944"/>
      <c r="N72" s="1944"/>
      <c r="O72" s="1944"/>
      <c r="P72" s="1944"/>
      <c r="Q72" s="1944"/>
    </row>
    <row r="73" spans="1:17" ht="387" customHeight="1">
      <c r="A73" s="1395"/>
      <c r="B73" s="1396"/>
      <c r="C73" s="1395"/>
      <c r="D73" s="2011" t="s">
        <v>1838</v>
      </c>
      <c r="E73" s="2011"/>
      <c r="F73" s="2011"/>
      <c r="G73" s="1759" t="e" vm="10">
        <v>#VALUE!</v>
      </c>
      <c r="H73" s="1759" t="e" vm="7">
        <v>#VALUE!</v>
      </c>
      <c r="I73" s="1759" t="e" vm="10">
        <v>#VALUE!</v>
      </c>
      <c r="J73" s="1759" t="e" vm="7">
        <v>#VALUE!</v>
      </c>
      <c r="K73" s="1759" t="e" vm="7">
        <v>#VALUE!</v>
      </c>
      <c r="L73" s="1759" t="e" vm="7">
        <v>#VALUE!</v>
      </c>
      <c r="M73" s="1759" t="e" vm="10">
        <v>#VALUE!</v>
      </c>
      <c r="N73" s="1759" t="e" vm="10">
        <v>#VALUE!</v>
      </c>
      <c r="O73" s="1759" t="e" vm="10">
        <v>#VALUE!</v>
      </c>
      <c r="P73" s="1759" t="e" vm="10">
        <v>#VALUE!</v>
      </c>
      <c r="Q73" s="1760" t="s">
        <v>2046</v>
      </c>
    </row>
    <row r="74" spans="1:17">
      <c r="A74" s="1395"/>
      <c r="B74" s="1396"/>
      <c r="C74" s="1395"/>
      <c r="D74" s="2057" t="s">
        <v>1786</v>
      </c>
      <c r="E74" s="2057"/>
      <c r="F74" s="2057"/>
      <c r="G74" s="2057"/>
      <c r="H74" s="2057"/>
      <c r="I74" s="2057"/>
      <c r="J74" s="2057"/>
      <c r="K74" s="2057"/>
      <c r="L74" s="2057"/>
      <c r="M74" s="2057"/>
      <c r="N74" s="2057"/>
      <c r="O74" s="2057"/>
      <c r="P74" s="2057"/>
      <c r="Q74" s="2057"/>
    </row>
    <row r="75" spans="1:17" ht="28.7" customHeight="1">
      <c r="D75" s="1948" t="s">
        <v>1854</v>
      </c>
      <c r="E75" s="1948"/>
      <c r="F75" s="1948"/>
      <c r="G75" s="1948"/>
      <c r="H75" s="1948"/>
      <c r="I75" s="1948"/>
      <c r="J75" s="1948"/>
      <c r="K75" s="1948"/>
      <c r="L75" s="1948"/>
      <c r="M75" s="1948"/>
      <c r="N75" s="1948"/>
      <c r="O75" s="1948"/>
      <c r="P75" s="1948"/>
      <c r="Q75" s="1948"/>
    </row>
    <row r="76" spans="1:17">
      <c r="D76" s="1582" t="s">
        <v>654</v>
      </c>
      <c r="E76" s="1984" t="s">
        <v>2053</v>
      </c>
      <c r="F76" s="1984"/>
      <c r="G76" s="1984"/>
      <c r="H76" s="1984"/>
      <c r="I76" s="1984"/>
      <c r="J76" s="1984"/>
      <c r="K76" s="1984"/>
      <c r="L76" s="1984"/>
      <c r="M76" s="1984"/>
      <c r="N76" s="1984"/>
      <c r="O76" s="1984"/>
      <c r="P76" s="1984"/>
      <c r="Q76" s="1984"/>
    </row>
    <row r="77" spans="1:17" ht="409.6" customHeight="1">
      <c r="D77" s="1985" t="s">
        <v>2089</v>
      </c>
      <c r="E77" s="1985"/>
      <c r="F77" s="1985"/>
      <c r="G77" s="2043" t="e" vm="10">
        <v>#VALUE!</v>
      </c>
      <c r="H77" s="2043" t="e" vm="7">
        <v>#VALUE!</v>
      </c>
      <c r="I77" s="2043" t="e" vm="7">
        <v>#VALUE!</v>
      </c>
      <c r="J77" s="2043" t="e" vm="7">
        <v>#VALUE!</v>
      </c>
      <c r="K77" s="2043" t="e" vm="7">
        <v>#VALUE!</v>
      </c>
      <c r="L77" s="2043" t="e" vm="7">
        <v>#VALUE!</v>
      </c>
      <c r="M77" s="2043" t="e" vm="7">
        <v>#VALUE!</v>
      </c>
      <c r="N77" s="2043" t="e" vm="7">
        <v>#VALUE!</v>
      </c>
      <c r="O77" s="2043" t="e" vm="7">
        <v>#VALUE!</v>
      </c>
      <c r="P77" s="2043" t="e" vm="7">
        <v>#VALUE!</v>
      </c>
      <c r="Q77" s="2062" t="s">
        <v>2046</v>
      </c>
    </row>
    <row r="78" spans="1:17" ht="21" customHeight="1">
      <c r="D78" s="1985"/>
      <c r="E78" s="1985"/>
      <c r="F78" s="1985"/>
      <c r="G78" s="2043"/>
      <c r="H78" s="2043"/>
      <c r="I78" s="2043"/>
      <c r="J78" s="2043"/>
      <c r="K78" s="2043"/>
      <c r="L78" s="2043"/>
      <c r="M78" s="2043"/>
      <c r="N78" s="2043"/>
      <c r="O78" s="2043"/>
      <c r="P78" s="2043"/>
      <c r="Q78" s="2062"/>
    </row>
    <row r="79" spans="1:17" ht="24.75" customHeight="1">
      <c r="D79" s="1582" t="s">
        <v>656</v>
      </c>
      <c r="E79" s="1944" t="s">
        <v>1841</v>
      </c>
      <c r="F79" s="1944"/>
      <c r="G79" s="1944"/>
      <c r="H79" s="1944"/>
      <c r="I79" s="1944"/>
      <c r="J79" s="1944"/>
      <c r="K79" s="1944"/>
      <c r="L79" s="1944"/>
      <c r="M79" s="1944"/>
      <c r="N79" s="1944"/>
      <c r="O79" s="1944"/>
      <c r="P79" s="1944"/>
      <c r="Q79" s="1944"/>
    </row>
    <row r="80" spans="1:17" ht="409.6" customHeight="1">
      <c r="D80" s="1942" t="s">
        <v>2088</v>
      </c>
      <c r="E80" s="1942"/>
      <c r="F80" s="1942"/>
      <c r="G80" s="2043" t="e" vm="10">
        <v>#VALUE!</v>
      </c>
      <c r="H80" s="2043" t="e" vm="7">
        <v>#VALUE!</v>
      </c>
      <c r="I80" s="2043" t="e" vm="7">
        <v>#VALUE!</v>
      </c>
      <c r="J80" s="2043" t="e" vm="7">
        <v>#VALUE!</v>
      </c>
      <c r="K80" s="2043" t="e" vm="7">
        <v>#VALUE!</v>
      </c>
      <c r="L80" s="2043" t="e" vm="7">
        <v>#VALUE!</v>
      </c>
      <c r="M80" s="2043" t="e" vm="7">
        <v>#VALUE!</v>
      </c>
      <c r="N80" s="2043" t="e" vm="7">
        <v>#VALUE!</v>
      </c>
      <c r="O80" s="2043" t="e" vm="7">
        <v>#VALUE!</v>
      </c>
      <c r="P80" s="2043" t="e" vm="7">
        <v>#VALUE!</v>
      </c>
      <c r="Q80" s="2062" t="s">
        <v>2046</v>
      </c>
    </row>
    <row r="81" spans="4:17" ht="16.5" customHeight="1">
      <c r="D81" s="1942"/>
      <c r="E81" s="1942"/>
      <c r="F81" s="1942"/>
      <c r="G81" s="2043"/>
      <c r="H81" s="2043"/>
      <c r="I81" s="2043"/>
      <c r="J81" s="2043"/>
      <c r="K81" s="2043"/>
      <c r="L81" s="2043"/>
      <c r="M81" s="2043"/>
      <c r="N81" s="2043"/>
      <c r="O81" s="2043"/>
      <c r="P81" s="2043"/>
      <c r="Q81" s="2062"/>
    </row>
    <row r="82" spans="4:17" ht="21.6" customHeight="1">
      <c r="D82" s="1582" t="s">
        <v>659</v>
      </c>
      <c r="E82" s="1944" t="s">
        <v>1844</v>
      </c>
      <c r="F82" s="1944"/>
      <c r="G82" s="1944"/>
      <c r="H82" s="1944"/>
      <c r="I82" s="1944"/>
      <c r="J82" s="1944"/>
      <c r="K82" s="1944"/>
      <c r="L82" s="1944"/>
      <c r="M82" s="1944"/>
      <c r="N82" s="1944"/>
      <c r="O82" s="1944"/>
      <c r="P82" s="1944"/>
      <c r="Q82" s="1944"/>
    </row>
    <row r="83" spans="4:17" ht="367.5" customHeight="1">
      <c r="D83" s="1943" t="s">
        <v>1996</v>
      </c>
      <c r="E83" s="1943"/>
      <c r="F83" s="1943"/>
      <c r="G83" s="1759" t="e" vm="7">
        <v>#VALUE!</v>
      </c>
      <c r="H83" s="1759" t="e" vm="7">
        <v>#VALUE!</v>
      </c>
      <c r="I83" s="1759" t="e" vm="7">
        <v>#VALUE!</v>
      </c>
      <c r="J83" s="1759" t="e" vm="7">
        <v>#VALUE!</v>
      </c>
      <c r="K83" s="1759" t="e" vm="7">
        <v>#VALUE!</v>
      </c>
      <c r="L83" s="1759" t="e" vm="7">
        <v>#VALUE!</v>
      </c>
      <c r="M83" s="1759" t="e" vm="7">
        <v>#VALUE!</v>
      </c>
      <c r="N83" s="1759" t="e" vm="7">
        <v>#VALUE!</v>
      </c>
      <c r="O83" s="1760" t="e" vm="7">
        <v>#VALUE!</v>
      </c>
      <c r="P83" s="1777" t="e" vm="7">
        <v>#VALUE!</v>
      </c>
      <c r="Q83" s="1760" t="s">
        <v>2046</v>
      </c>
    </row>
    <row r="84" spans="4:17" ht="24.75" customHeight="1">
      <c r="D84" s="1582" t="s">
        <v>662</v>
      </c>
      <c r="E84" s="1944" t="s">
        <v>1849</v>
      </c>
      <c r="F84" s="1944"/>
      <c r="G84" s="1944"/>
      <c r="H84" s="1944"/>
      <c r="I84" s="1944"/>
      <c r="J84" s="1944"/>
      <c r="K84" s="1944"/>
      <c r="L84" s="1944"/>
      <c r="M84" s="1944"/>
      <c r="N84" s="1944"/>
      <c r="O84" s="1944"/>
      <c r="P84" s="1944"/>
      <c r="Q84" s="1944"/>
    </row>
    <row r="85" spans="4:17" ht="384.75" customHeight="1">
      <c r="D85" s="1943" t="s">
        <v>2090</v>
      </c>
      <c r="E85" s="1943"/>
      <c r="F85" s="1943"/>
      <c r="G85" s="1759" t="e" vm="7">
        <v>#VALUE!</v>
      </c>
      <c r="H85" s="1759" t="e" vm="7">
        <v>#VALUE!</v>
      </c>
      <c r="I85" s="1759" t="e" vm="7">
        <v>#VALUE!</v>
      </c>
      <c r="J85" s="1759" t="e" vm="7">
        <v>#VALUE!</v>
      </c>
      <c r="K85" s="1759" t="e" vm="7">
        <v>#VALUE!</v>
      </c>
      <c r="L85" s="1759" t="e" vm="7">
        <v>#VALUE!</v>
      </c>
      <c r="M85" s="1759" t="e" vm="7">
        <v>#VALUE!</v>
      </c>
      <c r="N85" s="1759" t="e" vm="7">
        <v>#VALUE!</v>
      </c>
      <c r="O85" s="1760" t="e" vm="7">
        <v>#VALUE!</v>
      </c>
      <c r="P85" s="1777" t="e" vm="7">
        <v>#VALUE!</v>
      </c>
      <c r="Q85" s="1760" t="s">
        <v>2046</v>
      </c>
    </row>
    <row r="86" spans="4:17" ht="13.35" customHeight="1">
      <c r="D86" s="1948" t="s">
        <v>1855</v>
      </c>
      <c r="E86" s="1948"/>
      <c r="F86" s="1948"/>
      <c r="G86" s="1948"/>
      <c r="H86" s="1948"/>
      <c r="I86" s="1948"/>
      <c r="J86" s="1948"/>
      <c r="K86" s="1948"/>
      <c r="L86" s="1948"/>
      <c r="M86" s="1948"/>
      <c r="N86" s="1948"/>
      <c r="O86" s="1948"/>
      <c r="P86" s="1948"/>
      <c r="Q86" s="1948"/>
    </row>
    <row r="87" spans="4:17">
      <c r="D87" s="1576" t="s">
        <v>665</v>
      </c>
      <c r="E87" s="1944" t="s">
        <v>1856</v>
      </c>
      <c r="F87" s="1944"/>
      <c r="G87" s="1944"/>
      <c r="H87" s="1944"/>
      <c r="I87" s="1944"/>
      <c r="J87" s="1944"/>
      <c r="K87" s="1944"/>
      <c r="L87" s="1944"/>
      <c r="M87" s="1944"/>
      <c r="N87" s="1944"/>
      <c r="O87" s="1944"/>
      <c r="P87" s="1944"/>
      <c r="Q87" s="1944"/>
    </row>
    <row r="88" spans="4:17" ht="244.5" customHeight="1">
      <c r="D88" s="1949" t="s">
        <v>1857</v>
      </c>
      <c r="E88" s="1949"/>
      <c r="F88" s="1949"/>
      <c r="G88" s="1759" t="e" vm="10">
        <v>#VALUE!</v>
      </c>
      <c r="H88" s="1759" t="e" vm="7">
        <v>#VALUE!</v>
      </c>
      <c r="I88" s="1759" t="e" vm="7">
        <v>#VALUE!</v>
      </c>
      <c r="J88" s="1759" t="e" vm="7">
        <v>#VALUE!</v>
      </c>
      <c r="K88" s="1759" t="e" vm="7">
        <v>#VALUE!</v>
      </c>
      <c r="L88" s="1759" t="e" vm="7">
        <v>#VALUE!</v>
      </c>
      <c r="M88" s="1759" t="e" vm="7">
        <v>#VALUE!</v>
      </c>
      <c r="N88" s="1759" t="e" vm="7">
        <v>#VALUE!</v>
      </c>
      <c r="O88" s="1760" t="e" vm="7">
        <v>#VALUE!</v>
      </c>
      <c r="P88" s="1777" t="e" vm="7">
        <v>#VALUE!</v>
      </c>
      <c r="Q88" s="1778" t="s">
        <v>2046</v>
      </c>
    </row>
    <row r="89" spans="4:17">
      <c r="D89" s="1546" t="s">
        <v>667</v>
      </c>
      <c r="E89" s="1944" t="s">
        <v>1859</v>
      </c>
      <c r="F89" s="1944"/>
      <c r="G89" s="1944"/>
      <c r="H89" s="1944"/>
      <c r="I89" s="1944"/>
      <c r="J89" s="1944"/>
      <c r="K89" s="1944"/>
      <c r="L89" s="1944"/>
      <c r="M89" s="1944"/>
      <c r="N89" s="1944"/>
      <c r="O89" s="1944"/>
      <c r="P89" s="1944"/>
      <c r="Q89" s="1944"/>
    </row>
    <row r="90" spans="4:17" ht="248.25" customHeight="1">
      <c r="D90" s="1949" t="s">
        <v>1857</v>
      </c>
      <c r="E90" s="1949"/>
      <c r="F90" s="1949"/>
      <c r="G90" s="1759" t="e" vm="10">
        <v>#VALUE!</v>
      </c>
      <c r="H90" s="1759" t="e" vm="7">
        <v>#VALUE!</v>
      </c>
      <c r="I90" s="1759" t="e" vm="7">
        <v>#VALUE!</v>
      </c>
      <c r="J90" s="1759" t="e" vm="7">
        <v>#VALUE!</v>
      </c>
      <c r="K90" s="1759" t="e" vm="7">
        <v>#VALUE!</v>
      </c>
      <c r="L90" s="1759" t="e" vm="7">
        <v>#VALUE!</v>
      </c>
      <c r="M90" s="1759" t="e" vm="7">
        <v>#VALUE!</v>
      </c>
      <c r="N90" s="1759" t="e" vm="7">
        <v>#VALUE!</v>
      </c>
      <c r="O90" s="1760" t="e" vm="7">
        <v>#VALUE!</v>
      </c>
      <c r="P90" s="1777" t="e" vm="7">
        <v>#VALUE!</v>
      </c>
      <c r="Q90" s="1778" t="s">
        <v>2046</v>
      </c>
    </row>
    <row r="91" spans="4:17">
      <c r="D91" s="1576" t="s">
        <v>669</v>
      </c>
      <c r="E91" s="1944" t="s">
        <v>1861</v>
      </c>
      <c r="F91" s="1944"/>
      <c r="G91" s="1944"/>
      <c r="H91" s="1944"/>
      <c r="I91" s="1944"/>
      <c r="J91" s="1944"/>
      <c r="K91" s="1944"/>
      <c r="L91" s="1944"/>
      <c r="M91" s="1944"/>
      <c r="N91" s="1944"/>
      <c r="O91" s="1944"/>
      <c r="P91" s="1944"/>
      <c r="Q91" s="1944"/>
    </row>
    <row r="92" spans="4:17" ht="232.7" customHeight="1">
      <c r="D92" s="1942" t="s">
        <v>1862</v>
      </c>
      <c r="E92" s="1942"/>
      <c r="F92" s="1942"/>
      <c r="G92" s="2043" t="e" vm="10">
        <v>#VALUE!</v>
      </c>
      <c r="H92" s="2043" t="e" vm="7">
        <v>#VALUE!</v>
      </c>
      <c r="I92" s="2043" t="e" vm="7">
        <v>#VALUE!</v>
      </c>
      <c r="J92" s="2043" t="e" vm="7">
        <v>#VALUE!</v>
      </c>
      <c r="K92" s="2043" t="e" vm="7">
        <v>#VALUE!</v>
      </c>
      <c r="L92" s="2043" t="e" vm="7">
        <v>#VALUE!</v>
      </c>
      <c r="M92" s="2043" t="e" vm="7">
        <v>#VALUE!</v>
      </c>
      <c r="N92" s="2043" t="e" vm="7">
        <v>#VALUE!</v>
      </c>
      <c r="O92" s="2043" t="e" vm="7">
        <v>#VALUE!</v>
      </c>
      <c r="P92" s="2043" t="e" vm="7">
        <v>#VALUE!</v>
      </c>
      <c r="Q92" s="2053" t="s">
        <v>2047</v>
      </c>
    </row>
    <row r="93" spans="4:17" ht="39" customHeight="1">
      <c r="D93" s="1942"/>
      <c r="E93" s="1942"/>
      <c r="F93" s="1942"/>
      <c r="G93" s="2052"/>
      <c r="H93" s="2052"/>
      <c r="I93" s="2052"/>
      <c r="J93" s="2052"/>
      <c r="K93" s="2052"/>
      <c r="L93" s="2052"/>
      <c r="M93" s="2052"/>
      <c r="N93" s="2052"/>
      <c r="O93" s="2052"/>
      <c r="P93" s="2052"/>
      <c r="Q93" s="2054"/>
    </row>
    <row r="94" spans="4:17" ht="23.1" customHeight="1">
      <c r="D94" s="1576" t="s">
        <v>1783</v>
      </c>
      <c r="E94" s="1944" t="s">
        <v>1863</v>
      </c>
      <c r="F94" s="1944"/>
      <c r="G94" s="1945"/>
      <c r="H94" s="1945"/>
      <c r="I94" s="1945"/>
      <c r="J94" s="1945"/>
      <c r="K94" s="1945"/>
      <c r="L94" s="1945"/>
      <c r="M94" s="1945"/>
      <c r="N94" s="1945"/>
      <c r="O94" s="1945"/>
      <c r="P94" s="1945"/>
      <c r="Q94" s="1946"/>
    </row>
    <row r="95" spans="4:17" ht="270" customHeight="1">
      <c r="D95" s="1949" t="s">
        <v>1864</v>
      </c>
      <c r="E95" s="1949"/>
      <c r="F95" s="1950"/>
      <c r="G95" s="1759" t="e" vm="7">
        <v>#VALUE!</v>
      </c>
      <c r="H95" s="1759" t="e" vm="7">
        <v>#VALUE!</v>
      </c>
      <c r="I95" s="1759" t="e" vm="7">
        <v>#VALUE!</v>
      </c>
      <c r="J95" s="1759" t="e" vm="7">
        <v>#VALUE!</v>
      </c>
      <c r="K95" s="1759" t="e" vm="7">
        <v>#VALUE!</v>
      </c>
      <c r="L95" s="1759" t="e" vm="7">
        <v>#VALUE!</v>
      </c>
      <c r="M95" s="1759" t="e" vm="7">
        <v>#VALUE!</v>
      </c>
      <c r="N95" s="1759" t="e" vm="7">
        <v>#VALUE!</v>
      </c>
      <c r="O95" s="1760" t="e" vm="7">
        <v>#VALUE!</v>
      </c>
      <c r="P95" s="1777" t="e" vm="7">
        <v>#VALUE!</v>
      </c>
      <c r="Q95" s="1778" t="s">
        <v>2047</v>
      </c>
    </row>
    <row r="96" spans="4:17" ht="14.1" customHeight="1">
      <c r="D96" s="1951" t="s">
        <v>1865</v>
      </c>
      <c r="E96" s="1951"/>
      <c r="F96" s="1951"/>
      <c r="G96" s="1951"/>
      <c r="H96" s="1951"/>
      <c r="I96" s="1951"/>
      <c r="J96" s="1951"/>
      <c r="K96" s="1951"/>
      <c r="L96" s="1951"/>
      <c r="M96" s="1951"/>
      <c r="N96" s="1951"/>
      <c r="O96" s="1951"/>
      <c r="P96" s="1951"/>
      <c r="Q96" s="1951"/>
    </row>
    <row r="97" spans="4:17">
      <c r="D97" s="1546" t="s">
        <v>673</v>
      </c>
      <c r="E97" s="1944" t="s">
        <v>1866</v>
      </c>
      <c r="F97" s="1944"/>
      <c r="G97" s="1944"/>
      <c r="H97" s="1944"/>
      <c r="I97" s="1944"/>
      <c r="J97" s="1944"/>
      <c r="K97" s="1944"/>
      <c r="L97" s="1944"/>
      <c r="M97" s="1944"/>
      <c r="N97" s="1944"/>
      <c r="O97" s="1944"/>
      <c r="P97" s="1944"/>
      <c r="Q97" s="1952"/>
    </row>
    <row r="98" spans="4:17" ht="208.5" customHeight="1">
      <c r="D98" s="1949" t="s">
        <v>1867</v>
      </c>
      <c r="E98" s="1949"/>
      <c r="F98" s="1950"/>
      <c r="G98" s="1759" t="e" vm="7">
        <v>#VALUE!</v>
      </c>
      <c r="H98" s="1759" t="e" vm="7">
        <v>#VALUE!</v>
      </c>
      <c r="I98" s="1759" t="e" vm="7">
        <v>#VALUE!</v>
      </c>
      <c r="J98" s="1759" t="e" vm="7">
        <v>#VALUE!</v>
      </c>
      <c r="K98" s="1759" t="e" vm="7">
        <v>#VALUE!</v>
      </c>
      <c r="L98" s="1759" t="e" vm="7">
        <v>#VALUE!</v>
      </c>
      <c r="M98" s="1759" t="e" vm="7">
        <v>#VALUE!</v>
      </c>
      <c r="N98" s="1759" t="e" vm="7">
        <v>#VALUE!</v>
      </c>
      <c r="O98" s="1760" t="e" vm="7">
        <v>#VALUE!</v>
      </c>
      <c r="P98" s="1777" t="e" vm="7">
        <v>#VALUE!</v>
      </c>
      <c r="Q98" s="1760" t="s">
        <v>2047</v>
      </c>
    </row>
    <row r="99" spans="4:17">
      <c r="D99" s="1546" t="s">
        <v>675</v>
      </c>
      <c r="E99" s="1944" t="s">
        <v>1869</v>
      </c>
      <c r="F99" s="1944"/>
      <c r="G99" s="1944"/>
      <c r="H99" s="1944"/>
      <c r="I99" s="1944"/>
      <c r="J99" s="1944"/>
      <c r="K99" s="1944"/>
      <c r="L99" s="1944"/>
      <c r="M99" s="1944"/>
      <c r="N99" s="1944"/>
      <c r="O99" s="1944"/>
      <c r="P99" s="1944"/>
      <c r="Q99" s="1952"/>
    </row>
    <row r="100" spans="4:17" ht="409.6" customHeight="1">
      <c r="D100" s="1942" t="s">
        <v>2054</v>
      </c>
      <c r="E100" s="1942"/>
      <c r="F100" s="1942"/>
      <c r="G100" s="2047" t="e" vm="7">
        <v>#VALUE!</v>
      </c>
      <c r="H100" s="2047" t="e" vm="7">
        <v>#VALUE!</v>
      </c>
      <c r="I100" s="2047" t="e" vm="7">
        <v>#VALUE!</v>
      </c>
      <c r="J100" s="2047" t="e" vm="7">
        <v>#VALUE!</v>
      </c>
      <c r="K100" s="2047" t="e" vm="7">
        <v>#VALUE!</v>
      </c>
      <c r="L100" s="2047" t="e" vm="7">
        <v>#VALUE!</v>
      </c>
      <c r="M100" s="2047" t="e" vm="7">
        <v>#VALUE!</v>
      </c>
      <c r="N100" s="2047" t="e" vm="7">
        <v>#VALUE!</v>
      </c>
      <c r="O100" s="2048" t="e" vm="7">
        <v>#VALUE!</v>
      </c>
      <c r="P100" s="2049" t="e" vm="7">
        <v>#VALUE!</v>
      </c>
      <c r="Q100" s="2048" t="s">
        <v>2047</v>
      </c>
    </row>
    <row r="101" spans="4:17" ht="44.25" customHeight="1">
      <c r="D101" s="1943"/>
      <c r="E101" s="1943"/>
      <c r="F101" s="1943"/>
      <c r="G101" s="2047"/>
      <c r="H101" s="2047"/>
      <c r="I101" s="2047"/>
      <c r="J101" s="2047"/>
      <c r="K101" s="2047"/>
      <c r="L101" s="2047"/>
      <c r="M101" s="2047"/>
      <c r="N101" s="2047"/>
      <c r="O101" s="2048"/>
      <c r="P101" s="2049"/>
      <c r="Q101" s="2048"/>
    </row>
    <row r="102" spans="4:17">
      <c r="D102" s="1546" t="s">
        <v>678</v>
      </c>
      <c r="E102" s="1944" t="s">
        <v>1871</v>
      </c>
      <c r="F102" s="1944"/>
      <c r="G102" s="1945"/>
      <c r="H102" s="1945"/>
      <c r="I102" s="1945"/>
      <c r="J102" s="1945"/>
      <c r="K102" s="1945"/>
      <c r="L102" s="1945"/>
      <c r="M102" s="1945"/>
      <c r="N102" s="1945"/>
      <c r="O102" s="1945"/>
      <c r="P102" s="1945"/>
      <c r="Q102" s="1946"/>
    </row>
    <row r="103" spans="4:17" ht="245.25" customHeight="1">
      <c r="D103" s="2010" t="s">
        <v>2055</v>
      </c>
      <c r="E103" s="2010"/>
      <c r="F103" s="2010"/>
      <c r="G103" s="1759" t="e" vm="7">
        <v>#VALUE!</v>
      </c>
      <c r="H103" s="1759" t="e" vm="7">
        <v>#VALUE!</v>
      </c>
      <c r="I103" s="1759" t="e" vm="7">
        <v>#VALUE!</v>
      </c>
      <c r="J103" s="1759" t="e" vm="7">
        <v>#VALUE!</v>
      </c>
      <c r="K103" s="1759" t="e" vm="7">
        <v>#VALUE!</v>
      </c>
      <c r="L103" s="1759" t="e" vm="7">
        <v>#VALUE!</v>
      </c>
      <c r="M103" s="1759" t="e" vm="7">
        <v>#VALUE!</v>
      </c>
      <c r="N103" s="1759" t="e" vm="7">
        <v>#VALUE!</v>
      </c>
      <c r="O103" s="1760" t="e" vm="7">
        <v>#VALUE!</v>
      </c>
      <c r="P103" s="1777" t="e" vm="7">
        <v>#VALUE!</v>
      </c>
      <c r="Q103" s="1760" t="s">
        <v>2046</v>
      </c>
    </row>
    <row r="104" spans="4:17" ht="22.7" customHeight="1">
      <c r="D104" s="1546" t="s">
        <v>681</v>
      </c>
      <c r="E104" s="1944" t="s">
        <v>1875</v>
      </c>
      <c r="F104" s="1944"/>
      <c r="G104" s="1945"/>
      <c r="H104" s="1945"/>
      <c r="I104" s="1945"/>
      <c r="J104" s="1945"/>
      <c r="K104" s="1945"/>
      <c r="L104" s="1945"/>
      <c r="M104" s="1945"/>
      <c r="N104" s="1945"/>
      <c r="O104" s="1945"/>
      <c r="P104" s="1945"/>
      <c r="Q104" s="1946"/>
    </row>
    <row r="105" spans="4:17" ht="320.25" customHeight="1">
      <c r="D105" s="2016" t="s">
        <v>1877</v>
      </c>
      <c r="E105" s="2016"/>
      <c r="F105" s="2017"/>
      <c r="G105" s="1759" t="e" vm="7">
        <v>#VALUE!</v>
      </c>
      <c r="H105" s="1759" t="e" vm="7">
        <v>#VALUE!</v>
      </c>
      <c r="I105" s="1759" t="e" vm="7">
        <v>#VALUE!</v>
      </c>
      <c r="J105" s="1759" t="e" vm="7">
        <v>#VALUE!</v>
      </c>
      <c r="K105" s="1759" t="e" vm="7">
        <v>#VALUE!</v>
      </c>
      <c r="L105" s="1759" t="e" vm="7">
        <v>#VALUE!</v>
      </c>
      <c r="M105" s="1759" t="e" vm="7">
        <v>#VALUE!</v>
      </c>
      <c r="N105" s="1759" t="e" vm="7">
        <v>#VALUE!</v>
      </c>
      <c r="O105" s="1760" t="e" vm="7">
        <v>#VALUE!</v>
      </c>
      <c r="P105" s="1777" t="e" vm="7">
        <v>#VALUE!</v>
      </c>
      <c r="Q105" s="1760" t="s">
        <v>2047</v>
      </c>
    </row>
    <row r="106" spans="4:17">
      <c r="D106" s="1546" t="s">
        <v>683</v>
      </c>
      <c r="E106" s="1944" t="s">
        <v>1879</v>
      </c>
      <c r="F106" s="1944"/>
      <c r="G106" s="1945"/>
      <c r="H106" s="1945"/>
      <c r="I106" s="1945"/>
      <c r="J106" s="1945"/>
      <c r="K106" s="1945"/>
      <c r="L106" s="1945"/>
      <c r="M106" s="1945"/>
      <c r="N106" s="1945"/>
      <c r="O106" s="1945"/>
      <c r="P106" s="1945"/>
      <c r="Q106" s="1946"/>
    </row>
    <row r="107" spans="4:17" ht="264.75" customHeight="1">
      <c r="D107" s="2011" t="s">
        <v>1880</v>
      </c>
      <c r="E107" s="2014"/>
      <c r="F107" s="2015"/>
      <c r="G107" s="1759" t="e" vm="7">
        <v>#VALUE!</v>
      </c>
      <c r="H107" s="1759" t="e" vm="7">
        <v>#VALUE!</v>
      </c>
      <c r="I107" s="1759" t="e" vm="7">
        <v>#VALUE!</v>
      </c>
      <c r="J107" s="1759" t="e" vm="7">
        <v>#VALUE!</v>
      </c>
      <c r="K107" s="1759" t="e" vm="7">
        <v>#VALUE!</v>
      </c>
      <c r="L107" s="1759" t="e" vm="7">
        <v>#VALUE!</v>
      </c>
      <c r="M107" s="1759" t="e" vm="7">
        <v>#VALUE!</v>
      </c>
      <c r="N107" s="1759" t="e" vm="7">
        <v>#VALUE!</v>
      </c>
      <c r="O107" s="1760" t="e" vm="7">
        <v>#VALUE!</v>
      </c>
      <c r="P107" s="1777" t="e" vm="7">
        <v>#VALUE!</v>
      </c>
      <c r="Q107" s="1760" t="s">
        <v>2046</v>
      </c>
    </row>
    <row r="108" spans="4:17" ht="22.35" customHeight="1">
      <c r="D108" s="1546" t="s">
        <v>1784</v>
      </c>
      <c r="E108" s="1944" t="s">
        <v>1881</v>
      </c>
      <c r="F108" s="1944"/>
      <c r="G108" s="1945"/>
      <c r="H108" s="1945"/>
      <c r="I108" s="1945"/>
      <c r="J108" s="1945"/>
      <c r="K108" s="1945"/>
      <c r="L108" s="1945"/>
      <c r="M108" s="1945"/>
      <c r="N108" s="1945"/>
      <c r="O108" s="1945"/>
      <c r="P108" s="1945"/>
      <c r="Q108" s="1946"/>
    </row>
    <row r="109" spans="4:17" ht="368.25" customHeight="1">
      <c r="D109" s="2016" t="s">
        <v>1882</v>
      </c>
      <c r="E109" s="2016"/>
      <c r="F109" s="2017"/>
      <c r="G109" s="1759" t="e" vm="7">
        <v>#VALUE!</v>
      </c>
      <c r="H109" s="1759" t="e" vm="7">
        <v>#VALUE!</v>
      </c>
      <c r="I109" s="1759" t="e" vm="7">
        <v>#VALUE!</v>
      </c>
      <c r="J109" s="1759" t="e" vm="7">
        <v>#VALUE!</v>
      </c>
      <c r="K109" s="1759" t="e" vm="7">
        <v>#VALUE!</v>
      </c>
      <c r="L109" s="1759" t="e" vm="7">
        <v>#VALUE!</v>
      </c>
      <c r="M109" s="1759" t="e" vm="7">
        <v>#VALUE!</v>
      </c>
      <c r="N109" s="1759" t="e" vm="7">
        <v>#VALUE!</v>
      </c>
      <c r="O109" s="1760" t="e" vm="7">
        <v>#VALUE!</v>
      </c>
      <c r="P109" s="1777" t="e" vm="7">
        <v>#VALUE!</v>
      </c>
      <c r="Q109" s="1760" t="s">
        <v>2046</v>
      </c>
    </row>
    <row r="110" spans="4:17" ht="22.7" customHeight="1">
      <c r="D110" s="1546" t="s">
        <v>1785</v>
      </c>
      <c r="E110" s="1944" t="s">
        <v>1884</v>
      </c>
      <c r="F110" s="1944"/>
      <c r="G110" s="1945"/>
      <c r="H110" s="1945"/>
      <c r="I110" s="1945"/>
      <c r="J110" s="1945"/>
      <c r="K110" s="1945"/>
      <c r="L110" s="1945"/>
      <c r="M110" s="1945"/>
      <c r="N110" s="1945"/>
      <c r="O110" s="1945"/>
      <c r="P110" s="1945"/>
      <c r="Q110" s="1946"/>
    </row>
    <row r="111" spans="4:17" ht="124.35" customHeight="1">
      <c r="D111" s="2011" t="s">
        <v>1989</v>
      </c>
      <c r="E111" s="2014"/>
      <c r="F111" s="2015"/>
      <c r="G111" s="1759" t="e" vm="7">
        <v>#VALUE!</v>
      </c>
      <c r="H111" s="1759" t="e" vm="7">
        <v>#VALUE!</v>
      </c>
      <c r="I111" s="1759" t="e" vm="7">
        <v>#VALUE!</v>
      </c>
      <c r="J111" s="1759" t="e" vm="7">
        <v>#VALUE!</v>
      </c>
      <c r="K111" s="1759" t="e" vm="7">
        <v>#VALUE!</v>
      </c>
      <c r="L111" s="1759" t="e" vm="7">
        <v>#VALUE!</v>
      </c>
      <c r="M111" s="1759" t="e" vm="7">
        <v>#VALUE!</v>
      </c>
      <c r="N111" s="1759" t="e" vm="7">
        <v>#VALUE!</v>
      </c>
      <c r="O111" s="1760" t="e" vm="7">
        <v>#VALUE!</v>
      </c>
      <c r="P111" s="1777" t="e" vm="7">
        <v>#VALUE!</v>
      </c>
      <c r="Q111" s="1760" t="s">
        <v>2047</v>
      </c>
    </row>
    <row r="112" spans="4:17">
      <c r="D112" s="1948" t="s">
        <v>1885</v>
      </c>
      <c r="E112" s="1948"/>
      <c r="F112" s="1948"/>
      <c r="G112" s="1948"/>
      <c r="H112" s="1948"/>
      <c r="I112" s="1948"/>
      <c r="J112" s="1948"/>
      <c r="K112" s="1948"/>
      <c r="L112" s="1948"/>
      <c r="M112" s="1948"/>
      <c r="N112" s="1948"/>
      <c r="O112" s="1948"/>
      <c r="P112" s="1948"/>
      <c r="Q112" s="1948"/>
    </row>
    <row r="113" spans="4:17">
      <c r="D113" s="1582" t="s">
        <v>726</v>
      </c>
      <c r="E113" s="1984" t="s">
        <v>1886</v>
      </c>
      <c r="F113" s="1984"/>
      <c r="G113" s="1984"/>
      <c r="H113" s="1984"/>
      <c r="I113" s="1984"/>
      <c r="J113" s="1984"/>
      <c r="K113" s="1984"/>
      <c r="L113" s="1984"/>
      <c r="M113" s="1984"/>
      <c r="N113" s="1984"/>
      <c r="O113" s="1984"/>
      <c r="P113" s="1984"/>
      <c r="Q113" s="2059"/>
    </row>
    <row r="114" spans="4:17" ht="222" customHeight="1">
      <c r="D114" s="1986" t="s">
        <v>1887</v>
      </c>
      <c r="E114" s="1986"/>
      <c r="F114" s="2000"/>
      <c r="G114" s="1766" t="e" vm="10">
        <v>#VALUE!</v>
      </c>
      <c r="H114" s="1759" t="e" vm="7">
        <v>#VALUE!</v>
      </c>
      <c r="I114" s="1759" t="e" vm="7">
        <v>#VALUE!</v>
      </c>
      <c r="J114" s="1759" t="e" vm="7">
        <v>#VALUE!</v>
      </c>
      <c r="K114" s="1759" t="e" vm="7">
        <v>#VALUE!</v>
      </c>
      <c r="L114" s="1759" t="e" vm="7">
        <v>#VALUE!</v>
      </c>
      <c r="M114" s="1759" t="e" vm="7">
        <v>#VALUE!</v>
      </c>
      <c r="N114" s="1759" t="e" vm="7">
        <v>#VALUE!</v>
      </c>
      <c r="O114" s="1759" t="e" vm="7">
        <v>#VALUE!</v>
      </c>
      <c r="P114" s="1759" t="e" vm="7">
        <v>#VALUE!</v>
      </c>
      <c r="Q114" s="1778" t="s">
        <v>2047</v>
      </c>
    </row>
    <row r="115" spans="4:17" ht="22.7" customHeight="1">
      <c r="D115" s="1582" t="s">
        <v>728</v>
      </c>
      <c r="E115" s="1944" t="s">
        <v>1888</v>
      </c>
      <c r="F115" s="1944"/>
      <c r="G115" s="1945"/>
      <c r="H115" s="1945"/>
      <c r="I115" s="1945"/>
      <c r="J115" s="1945"/>
      <c r="K115" s="1945"/>
      <c r="L115" s="1945"/>
      <c r="M115" s="1945"/>
      <c r="N115" s="1945"/>
      <c r="O115" s="1945"/>
      <c r="P115" s="1945"/>
      <c r="Q115" s="1946"/>
    </row>
    <row r="116" spans="4:17" ht="257.45" customHeight="1">
      <c r="D116" s="1949" t="s">
        <v>1990</v>
      </c>
      <c r="E116" s="1949"/>
      <c r="F116" s="1950"/>
      <c r="G116" s="1781" t="e" vm="10">
        <v>#VALUE!</v>
      </c>
      <c r="H116" s="1781" t="e" vm="7">
        <v>#VALUE!</v>
      </c>
      <c r="I116" s="1781" t="e" vm="7">
        <v>#VALUE!</v>
      </c>
      <c r="J116" s="1781" t="e" vm="7">
        <v>#VALUE!</v>
      </c>
      <c r="K116" s="1781" t="e" vm="7">
        <v>#VALUE!</v>
      </c>
      <c r="L116" s="1781" t="e" vm="7">
        <v>#VALUE!</v>
      </c>
      <c r="M116" s="1781" t="e" vm="7">
        <v>#VALUE!</v>
      </c>
      <c r="N116" s="1781" t="e" vm="7">
        <v>#VALUE!</v>
      </c>
      <c r="O116" s="1781" t="e" vm="7">
        <v>#VALUE!</v>
      </c>
      <c r="P116" s="1781" t="e" vm="7">
        <v>#VALUE!</v>
      </c>
      <c r="Q116" s="1778" t="s">
        <v>2047</v>
      </c>
    </row>
    <row r="117" spans="4:17" ht="21.6" customHeight="1">
      <c r="D117" s="1582" t="s">
        <v>1795</v>
      </c>
      <c r="E117" s="1944" t="s">
        <v>1890</v>
      </c>
      <c r="F117" s="1944"/>
      <c r="G117" s="1944"/>
      <c r="H117" s="1944"/>
      <c r="I117" s="1944"/>
      <c r="J117" s="1944"/>
      <c r="K117" s="1944"/>
      <c r="L117" s="1944"/>
      <c r="M117" s="1944"/>
      <c r="N117" s="1944"/>
      <c r="O117" s="1944"/>
      <c r="P117" s="1944"/>
      <c r="Q117" s="1952"/>
    </row>
    <row r="118" spans="4:17" ht="116.45" customHeight="1">
      <c r="D118" s="1986" t="s">
        <v>1891</v>
      </c>
      <c r="E118" s="1986"/>
      <c r="F118" s="2000"/>
      <c r="G118" s="1759" t="e" vm="7">
        <v>#VALUE!</v>
      </c>
      <c r="H118" s="1759" t="e" vm="7">
        <v>#VALUE!</v>
      </c>
      <c r="I118" s="1759" t="e" vm="7">
        <v>#VALUE!</v>
      </c>
      <c r="J118" s="1759" t="e" vm="7">
        <v>#VALUE!</v>
      </c>
      <c r="K118" s="1759" t="e" vm="7">
        <v>#VALUE!</v>
      </c>
      <c r="L118" s="1759" t="e" vm="7">
        <v>#VALUE!</v>
      </c>
      <c r="M118" s="1759" t="e" vm="7">
        <v>#VALUE!</v>
      </c>
      <c r="N118" s="1759" t="e" vm="7">
        <v>#VALUE!</v>
      </c>
      <c r="O118" s="1760" t="e" vm="7">
        <v>#VALUE!</v>
      </c>
      <c r="P118" s="1777" t="e" vm="7">
        <v>#VALUE!</v>
      </c>
      <c r="Q118" s="1760" t="s">
        <v>2046</v>
      </c>
    </row>
    <row r="119" spans="4:17">
      <c r="D119" s="1582" t="s">
        <v>1796</v>
      </c>
      <c r="E119" s="1944" t="s">
        <v>1892</v>
      </c>
      <c r="F119" s="1944"/>
      <c r="G119" s="1945"/>
      <c r="H119" s="1945"/>
      <c r="I119" s="1945"/>
      <c r="J119" s="1945"/>
      <c r="K119" s="1945"/>
      <c r="L119" s="1945"/>
      <c r="M119" s="1945"/>
      <c r="N119" s="1945"/>
      <c r="O119" s="1945"/>
      <c r="P119" s="1945"/>
      <c r="Q119" s="1946"/>
    </row>
    <row r="120" spans="4:17" ht="230.45" customHeight="1">
      <c r="D120" s="1949" t="s">
        <v>1893</v>
      </c>
      <c r="E120" s="1949"/>
      <c r="F120" s="1950"/>
      <c r="G120" s="1759" t="e" vm="10">
        <v>#VALUE!</v>
      </c>
      <c r="H120" s="1759" t="e" vm="7">
        <v>#VALUE!</v>
      </c>
      <c r="I120" s="1759" t="e" vm="7">
        <v>#VALUE!</v>
      </c>
      <c r="J120" s="1759" t="e" vm="7">
        <v>#VALUE!</v>
      </c>
      <c r="K120" s="1759" t="e" vm="7">
        <v>#VALUE!</v>
      </c>
      <c r="L120" s="1759" t="e" vm="7">
        <v>#VALUE!</v>
      </c>
      <c r="M120" s="1759" t="e" vm="7">
        <v>#VALUE!</v>
      </c>
      <c r="N120" s="1759" t="e" vm="7">
        <v>#VALUE!</v>
      </c>
      <c r="O120" s="1760" t="e" vm="7">
        <v>#VALUE!</v>
      </c>
      <c r="P120" s="1777" t="e" vm="7">
        <v>#VALUE!</v>
      </c>
      <c r="Q120" s="1778" t="s">
        <v>2047</v>
      </c>
    </row>
    <row r="121" spans="4:17">
      <c r="D121" s="1582" t="s">
        <v>1797</v>
      </c>
      <c r="E121" s="1944" t="s">
        <v>1894</v>
      </c>
      <c r="F121" s="1944"/>
      <c r="G121" s="1944"/>
      <c r="H121" s="1944"/>
      <c r="I121" s="1944"/>
      <c r="J121" s="1944"/>
      <c r="K121" s="1944"/>
      <c r="L121" s="1944"/>
      <c r="M121" s="1944"/>
      <c r="N121" s="1944"/>
      <c r="O121" s="1944"/>
      <c r="P121" s="1944"/>
      <c r="Q121" s="1952"/>
    </row>
    <row r="122" spans="4:17" ht="119.45" customHeight="1">
      <c r="D122" s="1986" t="s">
        <v>1895</v>
      </c>
      <c r="E122" s="1986"/>
      <c r="F122" s="2000"/>
      <c r="G122" s="1759" t="e" vm="7">
        <v>#VALUE!</v>
      </c>
      <c r="H122" s="1759" t="e" vm="7">
        <v>#VALUE!</v>
      </c>
      <c r="I122" s="1759" t="e" vm="7">
        <v>#VALUE!</v>
      </c>
      <c r="J122" s="1759" t="e" vm="7">
        <v>#VALUE!</v>
      </c>
      <c r="K122" s="1759" t="e" vm="7">
        <v>#VALUE!</v>
      </c>
      <c r="L122" s="1759" t="e" vm="7">
        <v>#VALUE!</v>
      </c>
      <c r="M122" s="1759" t="e" vm="7">
        <v>#VALUE!</v>
      </c>
      <c r="N122" s="1759" t="e" vm="7">
        <v>#VALUE!</v>
      </c>
      <c r="O122" s="1760" t="e" vm="7">
        <v>#VALUE!</v>
      </c>
      <c r="P122" s="1777" t="e" vm="7">
        <v>#VALUE!</v>
      </c>
      <c r="Q122" s="1760" t="s">
        <v>2046</v>
      </c>
    </row>
    <row r="123" spans="4:17" ht="21.6" customHeight="1">
      <c r="D123" s="1582" t="s">
        <v>1798</v>
      </c>
      <c r="E123" s="1944" t="s">
        <v>1897</v>
      </c>
      <c r="F123" s="1944"/>
      <c r="G123" s="1945"/>
      <c r="H123" s="1945"/>
      <c r="I123" s="1945"/>
      <c r="J123" s="1945"/>
      <c r="K123" s="1945"/>
      <c r="L123" s="1945"/>
      <c r="M123" s="1945"/>
      <c r="N123" s="1945"/>
      <c r="O123" s="1945"/>
      <c r="P123" s="1945"/>
      <c r="Q123" s="1946"/>
    </row>
    <row r="124" spans="4:17" ht="409.6" customHeight="1">
      <c r="D124" s="2050" t="s">
        <v>1898</v>
      </c>
      <c r="E124" s="2050"/>
      <c r="F124" s="2050"/>
      <c r="G124" s="2043" t="e" vm="10">
        <v>#VALUE!</v>
      </c>
      <c r="H124" s="2043" t="e" vm="10">
        <v>#VALUE!</v>
      </c>
      <c r="I124" s="2043" t="e" vm="7">
        <v>#VALUE!</v>
      </c>
      <c r="J124" s="2043" t="e" vm="10">
        <v>#VALUE!</v>
      </c>
      <c r="K124" s="2043" t="e" vm="10">
        <v>#VALUE!</v>
      </c>
      <c r="L124" s="2043" t="e" vm="10">
        <v>#VALUE!</v>
      </c>
      <c r="M124" s="2043" t="e" vm="7">
        <v>#VALUE!</v>
      </c>
      <c r="N124" s="2043" t="e" vm="7">
        <v>#VALUE!</v>
      </c>
      <c r="O124" s="2043" t="e" vm="7">
        <v>#VALUE!</v>
      </c>
      <c r="P124" s="2043" t="e" vm="7">
        <v>#VALUE!</v>
      </c>
      <c r="Q124" s="2055" t="s">
        <v>2047</v>
      </c>
    </row>
    <row r="125" spans="4:17" ht="14.45" customHeight="1">
      <c r="D125" s="2051"/>
      <c r="E125" s="2051"/>
      <c r="F125" s="2051"/>
      <c r="G125" s="2052"/>
      <c r="H125" s="2052"/>
      <c r="I125" s="2052"/>
      <c r="J125" s="2052"/>
      <c r="K125" s="2052"/>
      <c r="L125" s="2052"/>
      <c r="M125" s="2052"/>
      <c r="N125" s="2052"/>
      <c r="O125" s="2052"/>
      <c r="P125" s="2052"/>
      <c r="Q125" s="2056"/>
    </row>
    <row r="126" spans="4:17">
      <c r="D126" s="1582" t="s">
        <v>1799</v>
      </c>
      <c r="E126" s="1944" t="s">
        <v>1899</v>
      </c>
      <c r="F126" s="1944"/>
      <c r="G126" s="1945"/>
      <c r="H126" s="1945"/>
      <c r="I126" s="1945"/>
      <c r="J126" s="1945"/>
      <c r="K126" s="1945"/>
      <c r="L126" s="1945"/>
      <c r="M126" s="1945"/>
      <c r="N126" s="1945"/>
      <c r="O126" s="1945"/>
      <c r="P126" s="1945"/>
      <c r="Q126" s="1946"/>
    </row>
    <row r="127" spans="4:17" ht="121.35" customHeight="1">
      <c r="D127" s="1949" t="s">
        <v>1900</v>
      </c>
      <c r="E127" s="1949"/>
      <c r="F127" s="1950"/>
      <c r="G127" s="1759" t="e" vm="10">
        <v>#VALUE!</v>
      </c>
      <c r="H127" s="1759" t="e" vm="7">
        <v>#VALUE!</v>
      </c>
      <c r="I127" s="1759" t="e" vm="7">
        <v>#VALUE!</v>
      </c>
      <c r="J127" s="1759" t="e" vm="7">
        <v>#VALUE!</v>
      </c>
      <c r="K127" s="1759" t="e" vm="7">
        <v>#VALUE!</v>
      </c>
      <c r="L127" s="1759" t="e" vm="7">
        <v>#VALUE!</v>
      </c>
      <c r="M127" s="1759" t="e" vm="7">
        <v>#VALUE!</v>
      </c>
      <c r="N127" s="1759" t="e" vm="7">
        <v>#VALUE!</v>
      </c>
      <c r="O127" s="1760" t="e" vm="7">
        <v>#VALUE!</v>
      </c>
      <c r="P127" s="1777" t="e" vm="7">
        <v>#VALUE!</v>
      </c>
      <c r="Q127" s="1778" t="s">
        <v>2047</v>
      </c>
    </row>
    <row r="128" spans="4:17" ht="21.6" customHeight="1">
      <c r="D128" s="1582" t="s">
        <v>1800</v>
      </c>
      <c r="E128" s="1944" t="s">
        <v>1901</v>
      </c>
      <c r="F128" s="1944"/>
      <c r="G128" s="1945"/>
      <c r="H128" s="1945"/>
      <c r="I128" s="1945"/>
      <c r="J128" s="1945"/>
      <c r="K128" s="1945"/>
      <c r="L128" s="1945"/>
      <c r="M128" s="1945"/>
      <c r="N128" s="1945"/>
      <c r="O128" s="1945"/>
      <c r="P128" s="1945"/>
      <c r="Q128" s="1946"/>
    </row>
    <row r="129" spans="4:17" ht="230.45" customHeight="1">
      <c r="D129" s="1949" t="s">
        <v>1902</v>
      </c>
      <c r="E129" s="1949"/>
      <c r="F129" s="1950"/>
      <c r="G129" s="1766" t="e" vm="10">
        <v>#VALUE!</v>
      </c>
      <c r="H129" s="1766" t="e" vm="7">
        <v>#VALUE!</v>
      </c>
      <c r="I129" s="1782" t="e" vm="10">
        <v>#VALUE!</v>
      </c>
      <c r="J129" s="1766" t="e" vm="7">
        <v>#VALUE!</v>
      </c>
      <c r="K129" s="1766" t="e" vm="7">
        <v>#VALUE!</v>
      </c>
      <c r="L129" s="1766" t="e" vm="7">
        <v>#VALUE!</v>
      </c>
      <c r="M129" s="1766" t="e" vm="7">
        <v>#VALUE!</v>
      </c>
      <c r="N129" s="1766" t="e" vm="7">
        <v>#VALUE!</v>
      </c>
      <c r="O129" s="1767" t="e" vm="7">
        <v>#VALUE!</v>
      </c>
      <c r="P129" s="1783" t="e" vm="7">
        <v>#VALUE!</v>
      </c>
      <c r="Q129" s="1767" t="s">
        <v>2047</v>
      </c>
    </row>
    <row r="130" spans="4:17">
      <c r="D130" s="2057" t="s">
        <v>1802</v>
      </c>
      <c r="E130" s="2057"/>
      <c r="F130" s="2057"/>
      <c r="G130" s="2057"/>
      <c r="H130" s="2057"/>
      <c r="I130" s="2057"/>
      <c r="J130" s="2057"/>
      <c r="K130" s="2057"/>
      <c r="L130" s="2057"/>
      <c r="M130" s="2057"/>
      <c r="N130" s="2057"/>
      <c r="O130" s="2057"/>
      <c r="P130" s="2057"/>
      <c r="Q130" s="2057"/>
    </row>
    <row r="131" spans="4:17">
      <c r="D131" s="1948" t="s">
        <v>1903</v>
      </c>
      <c r="E131" s="1948"/>
      <c r="F131" s="1948"/>
      <c r="G131" s="1948"/>
      <c r="H131" s="1948"/>
      <c r="I131" s="1948"/>
      <c r="J131" s="1948"/>
      <c r="K131" s="1948"/>
      <c r="L131" s="1948"/>
      <c r="M131" s="1948"/>
      <c r="N131" s="1948"/>
      <c r="O131" s="1948"/>
      <c r="P131" s="1948"/>
      <c r="Q131" s="1948"/>
    </row>
    <row r="132" spans="4:17">
      <c r="D132" s="1582" t="s">
        <v>737</v>
      </c>
      <c r="E132" s="1984" t="s">
        <v>1904</v>
      </c>
      <c r="F132" s="1984"/>
      <c r="G132" s="1984"/>
      <c r="H132" s="1984"/>
      <c r="I132" s="1984"/>
      <c r="J132" s="1984"/>
      <c r="K132" s="1984"/>
      <c r="L132" s="1984"/>
      <c r="M132" s="1984"/>
      <c r="N132" s="1984"/>
      <c r="O132" s="1984"/>
      <c r="P132" s="1984"/>
      <c r="Q132" s="2059"/>
    </row>
    <row r="133" spans="4:17" ht="151.5" customHeight="1">
      <c r="D133" s="1986" t="s">
        <v>2084</v>
      </c>
      <c r="E133" s="1986"/>
      <c r="F133" s="2000"/>
      <c r="G133" s="1759" t="e" vm="7">
        <v>#VALUE!</v>
      </c>
      <c r="H133" s="1759" t="e" vm="7">
        <v>#VALUE!</v>
      </c>
      <c r="I133" s="1759" t="e" vm="7">
        <v>#VALUE!</v>
      </c>
      <c r="J133" s="1759" t="e" vm="7">
        <v>#VALUE!</v>
      </c>
      <c r="K133" s="1759" t="e" vm="7">
        <v>#VALUE!</v>
      </c>
      <c r="L133" s="1759" t="e" vm="7">
        <v>#VALUE!</v>
      </c>
      <c r="M133" s="1759" t="e" vm="7">
        <v>#VALUE!</v>
      </c>
      <c r="N133" s="1759" t="e" vm="7">
        <v>#VALUE!</v>
      </c>
      <c r="O133" s="1760" t="e" vm="7">
        <v>#VALUE!</v>
      </c>
      <c r="P133" s="1777" t="e" vm="7">
        <v>#VALUE!</v>
      </c>
      <c r="Q133" s="1760" t="s">
        <v>2047</v>
      </c>
    </row>
    <row r="134" spans="4:17" ht="24" customHeight="1">
      <c r="D134" s="1582" t="s">
        <v>739</v>
      </c>
      <c r="E134" s="1944" t="s">
        <v>2034</v>
      </c>
      <c r="F134" s="1944"/>
      <c r="G134" s="1945"/>
      <c r="H134" s="1945"/>
      <c r="I134" s="1945"/>
      <c r="J134" s="1945"/>
      <c r="K134" s="1945"/>
      <c r="L134" s="1945"/>
      <c r="M134" s="1945"/>
      <c r="N134" s="1945"/>
      <c r="O134" s="1945"/>
      <c r="P134" s="1945"/>
      <c r="Q134" s="1946"/>
    </row>
    <row r="135" spans="4:17" ht="409.6" customHeight="1">
      <c r="D135" s="2060" t="s">
        <v>1905</v>
      </c>
      <c r="E135" s="2060"/>
      <c r="F135" s="2060"/>
      <c r="G135" s="2047" t="e" vm="8">
        <v>#VALUE!</v>
      </c>
      <c r="H135" s="2047" t="e" vm="8">
        <v>#VALUE!</v>
      </c>
      <c r="I135" s="2047" t="e" vm="8">
        <v>#VALUE!</v>
      </c>
      <c r="J135" s="2047" t="e" vm="8">
        <v>#VALUE!</v>
      </c>
      <c r="K135" s="2047" t="e" vm="8">
        <v>#VALUE!</v>
      </c>
      <c r="L135" s="2047" t="e" vm="8">
        <v>#VALUE!</v>
      </c>
      <c r="M135" s="2047" t="e" vm="8">
        <v>#VALUE!</v>
      </c>
      <c r="N135" s="2047" t="e" vm="8">
        <v>#VALUE!</v>
      </c>
      <c r="O135" s="2047" t="e" vm="8">
        <v>#VALUE!</v>
      </c>
      <c r="P135" s="2047" t="e" vm="8">
        <v>#VALUE!</v>
      </c>
      <c r="Q135" s="2048" t="s">
        <v>2047</v>
      </c>
    </row>
    <row r="136" spans="4:17" ht="91.5" customHeight="1">
      <c r="D136" s="1949"/>
      <c r="E136" s="1949"/>
      <c r="F136" s="1949"/>
      <c r="G136" s="2047"/>
      <c r="H136" s="2047"/>
      <c r="I136" s="2047"/>
      <c r="J136" s="2047"/>
      <c r="K136" s="2047"/>
      <c r="L136" s="2047"/>
      <c r="M136" s="2047"/>
      <c r="N136" s="2047"/>
      <c r="O136" s="2047"/>
      <c r="P136" s="2047"/>
      <c r="Q136" s="2048"/>
    </row>
    <row r="137" spans="4:17" ht="24" customHeight="1">
      <c r="D137" s="1784" t="s">
        <v>1809</v>
      </c>
      <c r="E137" s="1944" t="s">
        <v>1906</v>
      </c>
      <c r="F137" s="1944"/>
      <c r="G137" s="1944"/>
      <c r="H137" s="1944"/>
      <c r="I137" s="1944"/>
      <c r="J137" s="1944"/>
      <c r="K137" s="1944"/>
      <c r="L137" s="1944"/>
      <c r="M137" s="1944"/>
      <c r="N137" s="1944"/>
      <c r="O137" s="1944"/>
      <c r="P137" s="1944"/>
      <c r="Q137" s="1952"/>
    </row>
    <row r="138" spans="4:17" ht="151.5" customHeight="1">
      <c r="D138" s="1986" t="s">
        <v>1907</v>
      </c>
      <c r="E138" s="1986"/>
      <c r="F138" s="2000"/>
      <c r="G138" s="1759" t="e" vm="7">
        <v>#VALUE!</v>
      </c>
      <c r="H138" s="1759" t="e" vm="7">
        <v>#VALUE!</v>
      </c>
      <c r="I138" s="1759" t="e" vm="7">
        <v>#VALUE!</v>
      </c>
      <c r="J138" s="1759" t="e" vm="7">
        <v>#VALUE!</v>
      </c>
      <c r="K138" s="1759" t="e" vm="7">
        <v>#VALUE!</v>
      </c>
      <c r="L138" s="1759" t="e" vm="7">
        <v>#VALUE!</v>
      </c>
      <c r="M138" s="1759" t="e" vm="7">
        <v>#VALUE!</v>
      </c>
      <c r="N138" s="1759" t="e" vm="7">
        <v>#VALUE!</v>
      </c>
      <c r="O138" s="1760" t="e" vm="7">
        <v>#VALUE!</v>
      </c>
      <c r="P138" s="1777" t="e" vm="7">
        <v>#VALUE!</v>
      </c>
      <c r="Q138" s="1760" t="s">
        <v>2047</v>
      </c>
    </row>
    <row r="139" spans="4:17" ht="33.6" customHeight="1">
      <c r="D139" s="1582" t="s">
        <v>1810</v>
      </c>
      <c r="E139" s="1944" t="s">
        <v>1908</v>
      </c>
      <c r="F139" s="1944"/>
      <c r="G139" s="1945"/>
      <c r="H139" s="1945"/>
      <c r="I139" s="1945"/>
      <c r="J139" s="1945"/>
      <c r="K139" s="1945"/>
      <c r="L139" s="1945"/>
      <c r="M139" s="1945"/>
      <c r="N139" s="1945"/>
      <c r="O139" s="1945"/>
      <c r="P139" s="1945"/>
      <c r="Q139" s="1946"/>
    </row>
    <row r="140" spans="4:17" ht="150" customHeight="1">
      <c r="D140" s="1949" t="s">
        <v>1909</v>
      </c>
      <c r="E140" s="1949"/>
      <c r="F140" s="1950"/>
      <c r="G140" s="1759" t="e" vm="7">
        <v>#VALUE!</v>
      </c>
      <c r="H140" s="1759" t="e" vm="7">
        <v>#VALUE!</v>
      </c>
      <c r="I140" s="1759" t="e" vm="7">
        <v>#VALUE!</v>
      </c>
      <c r="J140" s="1759" t="e" vm="7">
        <v>#VALUE!</v>
      </c>
      <c r="K140" s="1759" t="e" vm="7">
        <v>#VALUE!</v>
      </c>
      <c r="L140" s="1759" t="e" vm="7">
        <v>#VALUE!</v>
      </c>
      <c r="M140" s="1759" t="e" vm="7">
        <v>#VALUE!</v>
      </c>
      <c r="N140" s="1759" t="e" vm="7">
        <v>#VALUE!</v>
      </c>
      <c r="O140" s="1760" t="e" vm="7">
        <v>#VALUE!</v>
      </c>
      <c r="P140" s="1777" t="e" vm="7">
        <v>#VALUE!</v>
      </c>
      <c r="Q140" s="1760" t="s">
        <v>2047</v>
      </c>
    </row>
    <row r="141" spans="4:17">
      <c r="D141" s="1582" t="s">
        <v>1811</v>
      </c>
      <c r="E141" s="1944" t="s">
        <v>1910</v>
      </c>
      <c r="F141" s="1944"/>
      <c r="G141" s="1944"/>
      <c r="H141" s="1944"/>
      <c r="I141" s="1944"/>
      <c r="J141" s="1944"/>
      <c r="K141" s="1944"/>
      <c r="L141" s="1944"/>
      <c r="M141" s="1944"/>
      <c r="N141" s="1944"/>
      <c r="O141" s="1944"/>
      <c r="P141" s="1944"/>
      <c r="Q141" s="1952"/>
    </row>
    <row r="142" spans="4:17" ht="147.75" customHeight="1">
      <c r="D142" s="1986" t="s">
        <v>2081</v>
      </c>
      <c r="E142" s="1986"/>
      <c r="F142" s="2000"/>
      <c r="G142" s="1759" t="e" vm="7">
        <v>#VALUE!</v>
      </c>
      <c r="H142" s="1759" t="e" vm="7">
        <v>#VALUE!</v>
      </c>
      <c r="I142" s="1759" t="e" vm="7">
        <v>#VALUE!</v>
      </c>
      <c r="J142" s="1759" t="e" vm="7">
        <v>#VALUE!</v>
      </c>
      <c r="K142" s="1759" t="e" vm="7">
        <v>#VALUE!</v>
      </c>
      <c r="L142" s="1759" t="e" vm="7">
        <v>#VALUE!</v>
      </c>
      <c r="M142" s="1759" t="e" vm="7">
        <v>#VALUE!</v>
      </c>
      <c r="N142" s="1759" t="e" vm="7">
        <v>#VALUE!</v>
      </c>
      <c r="O142" s="1760" t="e" vm="7">
        <v>#VALUE!</v>
      </c>
      <c r="P142" s="1777" t="e" vm="7">
        <v>#VALUE!</v>
      </c>
      <c r="Q142" s="1760" t="s">
        <v>2047</v>
      </c>
    </row>
    <row r="143" spans="4:17">
      <c r="D143" s="1948" t="s">
        <v>1911</v>
      </c>
      <c r="E143" s="1948"/>
      <c r="F143" s="1948"/>
      <c r="G143" s="1948"/>
      <c r="H143" s="1948"/>
      <c r="I143" s="1948"/>
      <c r="J143" s="1948"/>
      <c r="K143" s="1948"/>
      <c r="L143" s="1948"/>
      <c r="M143" s="1948"/>
      <c r="N143" s="1948"/>
      <c r="O143" s="1948"/>
      <c r="P143" s="1948"/>
      <c r="Q143" s="1948"/>
    </row>
    <row r="144" spans="4:17" ht="23.45" customHeight="1">
      <c r="D144" s="1576" t="s">
        <v>742</v>
      </c>
      <c r="E144" s="1944" t="s">
        <v>1912</v>
      </c>
      <c r="F144" s="1944"/>
      <c r="G144" s="1945"/>
      <c r="H144" s="1945"/>
      <c r="I144" s="1945"/>
      <c r="J144" s="1945"/>
      <c r="K144" s="1945"/>
      <c r="L144" s="1945"/>
      <c r="M144" s="1945"/>
      <c r="N144" s="1945"/>
      <c r="O144" s="1945"/>
      <c r="P144" s="1945"/>
      <c r="Q144" s="1946"/>
    </row>
    <row r="145" spans="4:17" ht="334.5" customHeight="1">
      <c r="D145" s="1949" t="s">
        <v>2082</v>
      </c>
      <c r="E145" s="1949"/>
      <c r="F145" s="1950"/>
      <c r="G145" s="1759" t="e" vm="7">
        <v>#VALUE!</v>
      </c>
      <c r="H145" s="1759" t="e" vm="7">
        <v>#VALUE!</v>
      </c>
      <c r="I145" s="1759" t="e" vm="7">
        <v>#VALUE!</v>
      </c>
      <c r="J145" s="1759" t="e" vm="7">
        <v>#VALUE!</v>
      </c>
      <c r="K145" s="1759" t="e" vm="7">
        <v>#VALUE!</v>
      </c>
      <c r="L145" s="1759" t="e" vm="7">
        <v>#VALUE!</v>
      </c>
      <c r="M145" s="1759" t="e" vm="7">
        <v>#VALUE!</v>
      </c>
      <c r="N145" s="1759" t="e" vm="7">
        <v>#VALUE!</v>
      </c>
      <c r="O145" s="1760" t="e" vm="7">
        <v>#VALUE!</v>
      </c>
      <c r="P145" s="1777" t="e" vm="7">
        <v>#VALUE!</v>
      </c>
      <c r="Q145" s="1760" t="s">
        <v>2047</v>
      </c>
    </row>
    <row r="146" spans="4:17">
      <c r="D146" s="1546" t="s">
        <v>745</v>
      </c>
      <c r="E146" s="1944" t="s">
        <v>1913</v>
      </c>
      <c r="F146" s="1944"/>
      <c r="G146" s="1945"/>
      <c r="H146" s="1945"/>
      <c r="I146" s="1945"/>
      <c r="J146" s="1945"/>
      <c r="K146" s="1945"/>
      <c r="L146" s="1945"/>
      <c r="M146" s="1945"/>
      <c r="N146" s="1945"/>
      <c r="O146" s="1945"/>
      <c r="P146" s="1945"/>
      <c r="Q146" s="1946"/>
    </row>
    <row r="147" spans="4:17" ht="234" customHeight="1">
      <c r="D147" s="1949" t="s">
        <v>1914</v>
      </c>
      <c r="E147" s="1949"/>
      <c r="F147" s="1950"/>
      <c r="G147" s="1759" t="e" vm="7">
        <v>#VALUE!</v>
      </c>
      <c r="H147" s="1759" t="e" vm="7">
        <v>#VALUE!</v>
      </c>
      <c r="I147" s="1759" t="e" vm="7">
        <v>#VALUE!</v>
      </c>
      <c r="J147" s="1759" t="e" vm="7">
        <v>#VALUE!</v>
      </c>
      <c r="K147" s="1759" t="e" vm="7">
        <v>#VALUE!</v>
      </c>
      <c r="L147" s="1759" t="e" vm="7">
        <v>#VALUE!</v>
      </c>
      <c r="M147" s="1759" t="e" vm="7">
        <v>#VALUE!</v>
      </c>
      <c r="N147" s="1759" t="e" vm="7">
        <v>#VALUE!</v>
      </c>
      <c r="O147" s="1760" t="e" vm="7">
        <v>#VALUE!</v>
      </c>
      <c r="P147" s="1777" t="e" vm="7">
        <v>#VALUE!</v>
      </c>
      <c r="Q147" s="1760" t="s">
        <v>2047</v>
      </c>
    </row>
    <row r="148" spans="4:17" ht="20.45" customHeight="1">
      <c r="D148" s="1576" t="s">
        <v>747</v>
      </c>
      <c r="E148" s="1944" t="s">
        <v>1915</v>
      </c>
      <c r="F148" s="1944"/>
      <c r="G148" s="1945"/>
      <c r="H148" s="1945"/>
      <c r="I148" s="1945"/>
      <c r="J148" s="1945"/>
      <c r="K148" s="1945"/>
      <c r="L148" s="1945"/>
      <c r="M148" s="1945"/>
      <c r="N148" s="1945"/>
      <c r="O148" s="1945"/>
      <c r="P148" s="1945"/>
      <c r="Q148" s="1946"/>
    </row>
    <row r="149" spans="4:17" ht="205.5" customHeight="1">
      <c r="D149" s="1949" t="s">
        <v>2109</v>
      </c>
      <c r="E149" s="1949"/>
      <c r="F149" s="1950"/>
      <c r="G149" s="1780" t="e" vm="7">
        <v>#VALUE!</v>
      </c>
      <c r="H149" s="1780" t="e" vm="7">
        <v>#VALUE!</v>
      </c>
      <c r="I149" s="1780" t="e" vm="7">
        <v>#VALUE!</v>
      </c>
      <c r="J149" s="1780" t="e" vm="7">
        <v>#VALUE!</v>
      </c>
      <c r="K149" s="1780" t="e" vm="7">
        <v>#VALUE!</v>
      </c>
      <c r="L149" s="1780" t="e" vm="7">
        <v>#VALUE!</v>
      </c>
      <c r="M149" s="1780" t="e" vm="7">
        <v>#VALUE!</v>
      </c>
      <c r="N149" s="1780" t="e" vm="7">
        <v>#VALUE!</v>
      </c>
      <c r="O149" s="1785" t="e" vm="7">
        <v>#VALUE!</v>
      </c>
      <c r="P149" s="1786" t="e" vm="7">
        <v>#VALUE!</v>
      </c>
      <c r="Q149" s="1767" t="s">
        <v>2047</v>
      </c>
    </row>
    <row r="150" spans="4:17" ht="33" customHeight="1">
      <c r="D150" s="1576" t="s">
        <v>749</v>
      </c>
      <c r="E150" s="1944" t="s">
        <v>1916</v>
      </c>
      <c r="F150" s="1944"/>
      <c r="G150" s="1945"/>
      <c r="H150" s="1945"/>
      <c r="I150" s="1945"/>
      <c r="J150" s="1945"/>
      <c r="K150" s="1945"/>
      <c r="L150" s="1945"/>
      <c r="M150" s="1945"/>
      <c r="N150" s="1945"/>
      <c r="O150" s="1945"/>
      <c r="P150" s="1945"/>
      <c r="Q150" s="1946"/>
    </row>
    <row r="151" spans="4:17" ht="409.6" customHeight="1">
      <c r="D151" s="2060" t="s">
        <v>1917</v>
      </c>
      <c r="E151" s="2060"/>
      <c r="F151" s="2060"/>
      <c r="G151" s="2047" t="e" vm="7">
        <v>#VALUE!</v>
      </c>
      <c r="H151" s="2047" t="e" vm="7">
        <v>#VALUE!</v>
      </c>
      <c r="I151" s="2047" t="e" vm="7">
        <v>#VALUE!</v>
      </c>
      <c r="J151" s="2047" t="e" vm="7">
        <v>#VALUE!</v>
      </c>
      <c r="K151" s="2047" t="e" vm="7">
        <v>#VALUE!</v>
      </c>
      <c r="L151" s="2047" t="e" vm="7">
        <v>#VALUE!</v>
      </c>
      <c r="M151" s="2047" t="e" vm="7">
        <v>#VALUE!</v>
      </c>
      <c r="N151" s="2047" t="e" vm="7">
        <v>#VALUE!</v>
      </c>
      <c r="O151" s="2048" t="e" vm="7">
        <v>#VALUE!</v>
      </c>
      <c r="P151" s="2049" t="e" vm="7">
        <v>#VALUE!</v>
      </c>
      <c r="Q151" s="2048" t="s">
        <v>2046</v>
      </c>
    </row>
    <row r="152" spans="4:17" ht="106.35" customHeight="1">
      <c r="D152" s="2060"/>
      <c r="E152" s="2060"/>
      <c r="F152" s="2060"/>
      <c r="G152" s="2047"/>
      <c r="H152" s="2047"/>
      <c r="I152" s="2047"/>
      <c r="J152" s="2047"/>
      <c r="K152" s="2047"/>
      <c r="L152" s="2047"/>
      <c r="M152" s="2047"/>
      <c r="N152" s="2047"/>
      <c r="O152" s="2048"/>
      <c r="P152" s="2049"/>
      <c r="Q152" s="2048"/>
    </row>
    <row r="153" spans="4:17" ht="28.35" customHeight="1">
      <c r="D153" s="2058" t="s">
        <v>1918</v>
      </c>
      <c r="E153" s="2058"/>
      <c r="F153" s="2058"/>
      <c r="G153" s="2058"/>
      <c r="H153" s="2058"/>
      <c r="I153" s="2058"/>
      <c r="J153" s="2058"/>
      <c r="K153" s="2058"/>
      <c r="L153" s="2058"/>
      <c r="M153" s="2058"/>
      <c r="N153" s="2058"/>
      <c r="O153" s="2058"/>
      <c r="P153" s="2058"/>
      <c r="Q153" s="2058"/>
    </row>
    <row r="154" spans="4:17" ht="24" customHeight="1">
      <c r="D154" s="1582" t="s">
        <v>762</v>
      </c>
      <c r="E154" s="1984" t="s">
        <v>1920</v>
      </c>
      <c r="F154" s="1984"/>
      <c r="G154" s="1984"/>
      <c r="H154" s="1984"/>
      <c r="I154" s="1984"/>
      <c r="J154" s="1984"/>
      <c r="K154" s="1984"/>
      <c r="L154" s="1984"/>
      <c r="M154" s="1984"/>
      <c r="N154" s="1984"/>
      <c r="O154" s="1984"/>
      <c r="P154" s="1984"/>
      <c r="Q154" s="2059"/>
    </row>
    <row r="155" spans="4:17" ht="409.6" customHeight="1">
      <c r="D155" s="1985" t="s">
        <v>1921</v>
      </c>
      <c r="E155" s="1985"/>
      <c r="F155" s="1985"/>
      <c r="G155" s="1759" t="e" vm="7">
        <v>#VALUE!</v>
      </c>
      <c r="H155" s="1759" t="e" vm="7">
        <v>#VALUE!</v>
      </c>
      <c r="I155" s="1759" t="e" vm="7">
        <v>#VALUE!</v>
      </c>
      <c r="J155" s="1759" t="e" vm="7">
        <v>#VALUE!</v>
      </c>
      <c r="K155" s="1759" t="e" vm="7">
        <v>#VALUE!</v>
      </c>
      <c r="L155" s="1759" t="e" vm="7">
        <v>#VALUE!</v>
      </c>
      <c r="M155" s="1759" t="e" vm="7">
        <v>#VALUE!</v>
      </c>
      <c r="N155" s="1759" t="e" vm="7">
        <v>#VALUE!</v>
      </c>
      <c r="O155" s="1760" t="e" vm="7">
        <v>#VALUE!</v>
      </c>
      <c r="P155" s="1777" t="e" vm="7">
        <v>#VALUE!</v>
      </c>
      <c r="Q155" s="1760" t="s">
        <v>2047</v>
      </c>
    </row>
    <row r="156" spans="4:17" ht="22.7" customHeight="1">
      <c r="D156" s="1582" t="s">
        <v>764</v>
      </c>
      <c r="E156" s="1944" t="s">
        <v>1922</v>
      </c>
      <c r="F156" s="1944"/>
      <c r="G156" s="1945"/>
      <c r="H156" s="1945"/>
      <c r="I156" s="1945"/>
      <c r="J156" s="1945"/>
      <c r="K156" s="1945"/>
      <c r="L156" s="1945"/>
      <c r="M156" s="1945"/>
      <c r="N156" s="1945"/>
      <c r="O156" s="1945"/>
      <c r="P156" s="1945"/>
      <c r="Q156" s="1946"/>
    </row>
    <row r="157" spans="4:17" ht="409.6" customHeight="1">
      <c r="D157" s="1949" t="s">
        <v>1921</v>
      </c>
      <c r="E157" s="1949"/>
      <c r="F157" s="1950"/>
      <c r="G157" s="1787" t="e" vm="7">
        <v>#VALUE!</v>
      </c>
      <c r="H157" s="1759" t="e" vm="7">
        <v>#VALUE!</v>
      </c>
      <c r="I157" s="1759" t="e" vm="7">
        <v>#VALUE!</v>
      </c>
      <c r="J157" s="1759" t="e" vm="7">
        <v>#VALUE!</v>
      </c>
      <c r="K157" s="1759" t="e" vm="7">
        <v>#VALUE!</v>
      </c>
      <c r="L157" s="1759" t="e" vm="7">
        <v>#VALUE!</v>
      </c>
      <c r="M157" s="1759" t="e" vm="7">
        <v>#VALUE!</v>
      </c>
      <c r="N157" s="1759" t="e" vm="7">
        <v>#VALUE!</v>
      </c>
      <c r="O157" s="1760" t="e" vm="7">
        <v>#VALUE!</v>
      </c>
      <c r="P157" s="1777" t="e" vm="7">
        <v>#VALUE!</v>
      </c>
      <c r="Q157" s="1760" t="s">
        <v>2047</v>
      </c>
    </row>
    <row r="158" spans="4:17" ht="21.6" customHeight="1">
      <c r="D158" s="1582" t="s">
        <v>767</v>
      </c>
      <c r="E158" s="1944" t="s">
        <v>1923</v>
      </c>
      <c r="F158" s="1944"/>
      <c r="G158" s="1944"/>
      <c r="H158" s="1944"/>
      <c r="I158" s="1944"/>
      <c r="J158" s="1944"/>
      <c r="K158" s="1944"/>
      <c r="L158" s="1944"/>
      <c r="M158" s="1944"/>
      <c r="N158" s="1944"/>
      <c r="O158" s="1944"/>
      <c r="P158" s="1944"/>
      <c r="Q158" s="1952"/>
    </row>
    <row r="159" spans="4:17" ht="228.6" customHeight="1">
      <c r="D159" s="1985" t="s">
        <v>2086</v>
      </c>
      <c r="E159" s="1985"/>
      <c r="F159" s="1985"/>
      <c r="G159" s="1759" t="e" vm="7">
        <v>#VALUE!</v>
      </c>
      <c r="H159" s="1759" t="e" vm="7">
        <v>#VALUE!</v>
      </c>
      <c r="I159" s="1759" t="e" vm="7">
        <v>#VALUE!</v>
      </c>
      <c r="J159" s="1759" t="e" vm="7">
        <v>#VALUE!</v>
      </c>
      <c r="K159" s="1759" t="e" vm="7">
        <v>#VALUE!</v>
      </c>
      <c r="L159" s="1759" t="e" vm="7">
        <v>#VALUE!</v>
      </c>
      <c r="M159" s="1759" t="e" vm="7">
        <v>#VALUE!</v>
      </c>
      <c r="N159" s="1759" t="e" vm="7">
        <v>#VALUE!</v>
      </c>
      <c r="O159" s="1760" t="e" vm="7">
        <v>#VALUE!</v>
      </c>
      <c r="P159" s="1777" t="e" vm="7">
        <v>#VALUE!</v>
      </c>
      <c r="Q159" s="1760" t="s">
        <v>2047</v>
      </c>
    </row>
    <row r="160" spans="4:17" ht="22.7" customHeight="1">
      <c r="D160" s="1582" t="s">
        <v>770</v>
      </c>
      <c r="E160" s="1944" t="s">
        <v>1924</v>
      </c>
      <c r="F160" s="1944"/>
      <c r="G160" s="1945"/>
      <c r="H160" s="1945"/>
      <c r="I160" s="1945"/>
      <c r="J160" s="1945"/>
      <c r="K160" s="1945"/>
      <c r="L160" s="1945"/>
      <c r="M160" s="1945"/>
      <c r="N160" s="1945"/>
      <c r="O160" s="1945"/>
      <c r="P160" s="1945"/>
      <c r="Q160" s="1946"/>
    </row>
    <row r="161" spans="4:17" ht="228" customHeight="1">
      <c r="D161" s="1949" t="s">
        <v>2085</v>
      </c>
      <c r="E161" s="1949"/>
      <c r="F161" s="1950"/>
      <c r="G161" s="1759" t="e" vm="7">
        <v>#VALUE!</v>
      </c>
      <c r="H161" s="1759" t="e" vm="7">
        <v>#VALUE!</v>
      </c>
      <c r="I161" s="1759" t="e" vm="7">
        <v>#VALUE!</v>
      </c>
      <c r="J161" s="1759" t="e" vm="7">
        <v>#VALUE!</v>
      </c>
      <c r="K161" s="1759" t="e" vm="7">
        <v>#VALUE!</v>
      </c>
      <c r="L161" s="1759" t="e" vm="7">
        <v>#VALUE!</v>
      </c>
      <c r="M161" s="1759" t="e" vm="7">
        <v>#VALUE!</v>
      </c>
      <c r="N161" s="1759" t="e" vm="7">
        <v>#VALUE!</v>
      </c>
      <c r="O161" s="1760" t="e" vm="7">
        <v>#VALUE!</v>
      </c>
      <c r="P161" s="1777" t="e" vm="7">
        <v>#VALUE!</v>
      </c>
      <c r="Q161" s="1760" t="s">
        <v>2047</v>
      </c>
    </row>
    <row r="163" spans="4:17" ht="15.6" customHeight="1">
      <c r="D163" s="2046" t="s">
        <v>2049</v>
      </c>
      <c r="E163" s="2046"/>
      <c r="F163" s="2046"/>
      <c r="G163" s="2046"/>
      <c r="H163" s="2046"/>
      <c r="I163" s="2046"/>
      <c r="J163" s="2046"/>
      <c r="K163" s="2046"/>
      <c r="L163" s="2046"/>
      <c r="M163" s="2046"/>
      <c r="N163" s="2046"/>
      <c r="O163" s="2046"/>
      <c r="P163" s="2046"/>
      <c r="Q163" s="1761"/>
    </row>
    <row r="164" spans="4:17">
      <c r="D164" s="2061" t="s">
        <v>1991</v>
      </c>
      <c r="E164" s="2061"/>
      <c r="F164" s="2061"/>
      <c r="G164" s="2061"/>
      <c r="H164" s="2061"/>
      <c r="I164" s="2061"/>
      <c r="J164" s="2061"/>
      <c r="K164" s="2061"/>
      <c r="L164" s="2061"/>
      <c r="M164" s="2061"/>
      <c r="N164" s="2061"/>
      <c r="O164" s="2061"/>
      <c r="P164" s="2061"/>
      <c r="Q164" s="2061"/>
    </row>
    <row r="165" spans="4:17">
      <c r="D165" s="2061"/>
      <c r="E165" s="2061"/>
      <c r="F165" s="2061"/>
      <c r="G165" s="2061"/>
      <c r="H165" s="2061"/>
      <c r="I165" s="2061"/>
      <c r="J165" s="2061"/>
      <c r="K165" s="2061"/>
      <c r="L165" s="2061"/>
      <c r="M165" s="2061"/>
      <c r="N165" s="2061"/>
      <c r="O165" s="2061"/>
      <c r="P165" s="2061"/>
      <c r="Q165" s="2061"/>
    </row>
    <row r="166" spans="4:17" ht="15.6" customHeight="1">
      <c r="D166" s="2044" t="s">
        <v>2048</v>
      </c>
      <c r="E166" s="2044"/>
      <c r="F166" s="2044"/>
      <c r="G166" s="2044"/>
      <c r="H166" s="2044"/>
      <c r="I166" s="2044"/>
      <c r="J166" s="2044"/>
      <c r="K166" s="2044"/>
      <c r="L166" s="2044"/>
      <c r="M166" s="2044"/>
      <c r="N166" s="2044"/>
      <c r="O166" s="2044"/>
      <c r="P166" s="2044"/>
      <c r="Q166" s="1774"/>
    </row>
    <row r="167" spans="4:17" ht="66" customHeight="1">
      <c r="D167" s="2045" t="s">
        <v>1988</v>
      </c>
      <c r="E167" s="2045"/>
      <c r="F167" s="2045"/>
      <c r="G167" s="2045"/>
      <c r="H167" s="2045"/>
      <c r="I167" s="2045"/>
      <c r="J167" s="2045"/>
      <c r="K167" s="2045"/>
      <c r="L167" s="2045"/>
      <c r="M167" s="2045"/>
      <c r="N167" s="2045"/>
      <c r="O167" s="2045"/>
      <c r="P167" s="2045"/>
      <c r="Q167" s="2045"/>
    </row>
    <row r="168" spans="4:17">
      <c r="D168" s="1772"/>
      <c r="E168" s="1771"/>
      <c r="F168" s="1771"/>
      <c r="G168" s="1771"/>
      <c r="H168" s="1771"/>
      <c r="I168" s="1771"/>
      <c r="J168" s="1771"/>
      <c r="K168" s="1771"/>
      <c r="L168" s="1771"/>
      <c r="M168" s="1771"/>
      <c r="N168" s="1771"/>
      <c r="O168" s="1771"/>
      <c r="P168" s="1771"/>
      <c r="Q168" s="1771"/>
    </row>
    <row r="169" spans="4:17" ht="15.6" customHeight="1">
      <c r="D169" s="2031" t="s">
        <v>1992</v>
      </c>
      <c r="E169" s="2031"/>
      <c r="F169" s="2031"/>
      <c r="G169" s="2031"/>
      <c r="H169" s="1771"/>
      <c r="I169" s="1771"/>
      <c r="J169" s="1771"/>
      <c r="K169" s="1771"/>
      <c r="L169" s="1771"/>
      <c r="M169" s="1771"/>
      <c r="N169" s="1771"/>
      <c r="O169" s="1771"/>
      <c r="P169" s="1771"/>
      <c r="Q169" s="1771"/>
    </row>
    <row r="170" spans="4:17" ht="13.7" customHeight="1">
      <c r="D170" s="2044" t="s">
        <v>1812</v>
      </c>
      <c r="E170" s="2044"/>
      <c r="F170" s="1771"/>
      <c r="G170" s="1771"/>
      <c r="H170" s="1771"/>
      <c r="I170" s="1771"/>
      <c r="J170" s="1771"/>
      <c r="K170" s="1771"/>
      <c r="L170" s="1771"/>
      <c r="M170" s="1771"/>
      <c r="N170" s="1771"/>
      <c r="O170" s="1771"/>
      <c r="P170" s="1771"/>
      <c r="Q170" s="1771"/>
    </row>
    <row r="171" spans="4:17" ht="140.44999999999999" customHeight="1">
      <c r="D171" s="2045" t="s">
        <v>1813</v>
      </c>
      <c r="E171" s="2045"/>
      <c r="F171" s="2045"/>
      <c r="G171" s="2045"/>
      <c r="H171" s="2045"/>
      <c r="I171" s="2045"/>
      <c r="J171" s="2045"/>
      <c r="K171" s="2045"/>
      <c r="L171" s="2045"/>
      <c r="M171" s="2045"/>
      <c r="N171" s="2045"/>
      <c r="O171" s="2045"/>
      <c r="P171" s="2045"/>
      <c r="Q171" s="2045"/>
    </row>
    <row r="172" spans="4:17">
      <c r="D172" s="1758" t="e" vm="1">
        <v>#VALUE!</v>
      </c>
      <c r="E172" s="1773" t="s">
        <v>1814</v>
      </c>
      <c r="F172" s="1771"/>
      <c r="G172" s="1771"/>
      <c r="H172" s="1771"/>
      <c r="I172" s="1771"/>
      <c r="J172" s="1771"/>
      <c r="K172" s="1771"/>
      <c r="L172" s="1771"/>
      <c r="M172" s="1771"/>
      <c r="N172" s="1771"/>
      <c r="O172" s="1771"/>
      <c r="P172" s="1771"/>
      <c r="Q172" s="1771"/>
    </row>
  </sheetData>
  <sheetProtection algorithmName="SHA-512" hashValue="PR05Yad1amPX8VtLec55wFctTmJ8+iV76tO/MAOjf+hdL0++CJYBh54xL+rQzRa2FotCmeB3d0oroVneKFXkAg==" saltValue="Loi6EbTpCBDcT4nrXkNjvg==" spinCount="100000" sheet="1" objects="1" scenarios="1"/>
  <mergeCells count="238">
    <mergeCell ref="D6:Q6"/>
    <mergeCell ref="D7:P7"/>
    <mergeCell ref="D8:P8"/>
    <mergeCell ref="D10:P10"/>
    <mergeCell ref="D12:P12"/>
    <mergeCell ref="D14:P14"/>
    <mergeCell ref="D15:P15"/>
    <mergeCell ref="D16:P16"/>
    <mergeCell ref="D17:P17"/>
    <mergeCell ref="D30:P30"/>
    <mergeCell ref="D9:Q9"/>
    <mergeCell ref="D13:Q13"/>
    <mergeCell ref="D24:P24"/>
    <mergeCell ref="D25:P25"/>
    <mergeCell ref="D26:P26"/>
    <mergeCell ref="D27:P27"/>
    <mergeCell ref="D28:P28"/>
    <mergeCell ref="D29:P29"/>
    <mergeCell ref="D19:P19"/>
    <mergeCell ref="D20:P20"/>
    <mergeCell ref="D21:P21"/>
    <mergeCell ref="D22:P22"/>
    <mergeCell ref="D23:P23"/>
    <mergeCell ref="D18:P18"/>
    <mergeCell ref="E45:Q45"/>
    <mergeCell ref="D46:F46"/>
    <mergeCell ref="E47:Q47"/>
    <mergeCell ref="D48:F48"/>
    <mergeCell ref="E51:Q51"/>
    <mergeCell ref="D37:Q37"/>
    <mergeCell ref="D38:E38"/>
    <mergeCell ref="D40:Q40"/>
    <mergeCell ref="E41:Q41"/>
    <mergeCell ref="D42:F42"/>
    <mergeCell ref="E43:Q43"/>
    <mergeCell ref="D44:F44"/>
    <mergeCell ref="D39:Q39"/>
    <mergeCell ref="E49:Q49"/>
    <mergeCell ref="D50:F50"/>
    <mergeCell ref="D52:F52"/>
    <mergeCell ref="D55:Q55"/>
    <mergeCell ref="E56:Q56"/>
    <mergeCell ref="D57:F57"/>
    <mergeCell ref="E65:Q65"/>
    <mergeCell ref="E62:Q62"/>
    <mergeCell ref="E60:Q60"/>
    <mergeCell ref="D61:F61"/>
    <mergeCell ref="E58:Q58"/>
    <mergeCell ref="D59:F59"/>
    <mergeCell ref="D63:F64"/>
    <mergeCell ref="G63:G64"/>
    <mergeCell ref="H63:H64"/>
    <mergeCell ref="I63:I64"/>
    <mergeCell ref="J63:J64"/>
    <mergeCell ref="K63:K64"/>
    <mergeCell ref="L63:L64"/>
    <mergeCell ref="M63:M64"/>
    <mergeCell ref="E53:Q53"/>
    <mergeCell ref="D54:F54"/>
    <mergeCell ref="O63:O64"/>
    <mergeCell ref="P63:P64"/>
    <mergeCell ref="Q63:Q64"/>
    <mergeCell ref="D66:F66"/>
    <mergeCell ref="D67:Q67"/>
    <mergeCell ref="E68:Q68"/>
    <mergeCell ref="D69:F69"/>
    <mergeCell ref="E70:Q70"/>
    <mergeCell ref="E82:Q82"/>
    <mergeCell ref="D83:F83"/>
    <mergeCell ref="E84:Q84"/>
    <mergeCell ref="D85:F85"/>
    <mergeCell ref="D75:Q75"/>
    <mergeCell ref="E76:Q76"/>
    <mergeCell ref="E79:Q79"/>
    <mergeCell ref="D112:Q112"/>
    <mergeCell ref="E113:Q113"/>
    <mergeCell ref="D114:F114"/>
    <mergeCell ref="E115:Q115"/>
    <mergeCell ref="E108:Q108"/>
    <mergeCell ref="D109:F109"/>
    <mergeCell ref="D95:F95"/>
    <mergeCell ref="D71:F71"/>
    <mergeCell ref="E72:Q72"/>
    <mergeCell ref="D73:F73"/>
    <mergeCell ref="D86:Q86"/>
    <mergeCell ref="E94:Q94"/>
    <mergeCell ref="E91:Q91"/>
    <mergeCell ref="H92:H93"/>
    <mergeCell ref="I92:I93"/>
    <mergeCell ref="J92:J93"/>
    <mergeCell ref="K92:K93"/>
    <mergeCell ref="L92:L93"/>
    <mergeCell ref="D74:Q74"/>
    <mergeCell ref="Q80:Q81"/>
    <mergeCell ref="O77:O78"/>
    <mergeCell ref="P77:P78"/>
    <mergeCell ref="Q77:Q78"/>
    <mergeCell ref="D92:F93"/>
    <mergeCell ref="D116:F116"/>
    <mergeCell ref="D164:Q165"/>
    <mergeCell ref="D167:Q167"/>
    <mergeCell ref="E106:Q106"/>
    <mergeCell ref="D107:F107"/>
    <mergeCell ref="E110:Q110"/>
    <mergeCell ref="D111:F111"/>
    <mergeCell ref="O151:O152"/>
    <mergeCell ref="P151:P152"/>
    <mergeCell ref="Q151:Q152"/>
    <mergeCell ref="D143:Q143"/>
    <mergeCell ref="E117:Q117"/>
    <mergeCell ref="D118:F118"/>
    <mergeCell ref="E119:Q119"/>
    <mergeCell ref="D120:F120"/>
    <mergeCell ref="E121:Q121"/>
    <mergeCell ref="E123:Q123"/>
    <mergeCell ref="E126:Q126"/>
    <mergeCell ref="D131:Q131"/>
    <mergeCell ref="E132:Q132"/>
    <mergeCell ref="D122:F122"/>
    <mergeCell ref="D151:F152"/>
    <mergeCell ref="G151:G152"/>
    <mergeCell ref="H151:H152"/>
    <mergeCell ref="E148:Q148"/>
    <mergeCell ref="I151:I152"/>
    <mergeCell ref="J151:J152"/>
    <mergeCell ref="K151:K152"/>
    <mergeCell ref="L151:L152"/>
    <mergeCell ref="M151:M152"/>
    <mergeCell ref="N151:N152"/>
    <mergeCell ref="D138:F138"/>
    <mergeCell ref="M135:M136"/>
    <mergeCell ref="N135:N136"/>
    <mergeCell ref="D161:F161"/>
    <mergeCell ref="D159:F159"/>
    <mergeCell ref="D133:F133"/>
    <mergeCell ref="E156:Q156"/>
    <mergeCell ref="D157:F157"/>
    <mergeCell ref="E158:Q158"/>
    <mergeCell ref="D155:F155"/>
    <mergeCell ref="D129:F129"/>
    <mergeCell ref="D130:Q130"/>
    <mergeCell ref="E134:Q134"/>
    <mergeCell ref="E137:Q137"/>
    <mergeCell ref="E139:Q139"/>
    <mergeCell ref="D140:F140"/>
    <mergeCell ref="E141:Q141"/>
    <mergeCell ref="D142:F142"/>
    <mergeCell ref="D153:Q153"/>
    <mergeCell ref="E154:Q154"/>
    <mergeCell ref="D149:F149"/>
    <mergeCell ref="E150:Q150"/>
    <mergeCell ref="E144:Q144"/>
    <mergeCell ref="D145:F145"/>
    <mergeCell ref="E146:Q146"/>
    <mergeCell ref="D147:F147"/>
    <mergeCell ref="D135:F136"/>
    <mergeCell ref="E104:Q104"/>
    <mergeCell ref="D105:F105"/>
    <mergeCell ref="E102:Q102"/>
    <mergeCell ref="D103:F103"/>
    <mergeCell ref="D96:Q96"/>
    <mergeCell ref="E97:Q97"/>
    <mergeCell ref="D98:F98"/>
    <mergeCell ref="E99:Q99"/>
    <mergeCell ref="E160:Q160"/>
    <mergeCell ref="M124:M125"/>
    <mergeCell ref="N124:N125"/>
    <mergeCell ref="O124:O125"/>
    <mergeCell ref="P124:P125"/>
    <mergeCell ref="Q124:Q125"/>
    <mergeCell ref="G135:G136"/>
    <mergeCell ref="H135:H136"/>
    <mergeCell ref="I135:I136"/>
    <mergeCell ref="J135:J136"/>
    <mergeCell ref="K135:K136"/>
    <mergeCell ref="L135:L136"/>
    <mergeCell ref="D127:F127"/>
    <mergeCell ref="O135:O136"/>
    <mergeCell ref="P135:P136"/>
    <mergeCell ref="Q135:Q136"/>
    <mergeCell ref="E87:Q87"/>
    <mergeCell ref="D88:F88"/>
    <mergeCell ref="E89:Q89"/>
    <mergeCell ref="D90:F90"/>
    <mergeCell ref="M92:M93"/>
    <mergeCell ref="N92:N93"/>
    <mergeCell ref="O92:O93"/>
    <mergeCell ref="P92:P93"/>
    <mergeCell ref="Q92:Q93"/>
    <mergeCell ref="G92:G93"/>
    <mergeCell ref="D170:E170"/>
    <mergeCell ref="D171:Q171"/>
    <mergeCell ref="D163:P163"/>
    <mergeCell ref="D166:P166"/>
    <mergeCell ref="D100:F101"/>
    <mergeCell ref="G100:G101"/>
    <mergeCell ref="H100:H101"/>
    <mergeCell ref="I100:I101"/>
    <mergeCell ref="J100:J101"/>
    <mergeCell ref="K100:K101"/>
    <mergeCell ref="L100:L101"/>
    <mergeCell ref="M100:M101"/>
    <mergeCell ref="N100:N101"/>
    <mergeCell ref="O100:O101"/>
    <mergeCell ref="P100:P101"/>
    <mergeCell ref="Q100:Q101"/>
    <mergeCell ref="D124:F125"/>
    <mergeCell ref="G124:G125"/>
    <mergeCell ref="H124:H125"/>
    <mergeCell ref="I124:I125"/>
    <mergeCell ref="J124:J125"/>
    <mergeCell ref="K124:K125"/>
    <mergeCell ref="L124:L125"/>
    <mergeCell ref="E128:Q128"/>
    <mergeCell ref="B4:B21"/>
    <mergeCell ref="D169:G169"/>
    <mergeCell ref="D5:P5"/>
    <mergeCell ref="D80:F81"/>
    <mergeCell ref="G80:G81"/>
    <mergeCell ref="H80:H81"/>
    <mergeCell ref="I80:I81"/>
    <mergeCell ref="J80:J81"/>
    <mergeCell ref="K80:K81"/>
    <mergeCell ref="L80:L81"/>
    <mergeCell ref="M80:M81"/>
    <mergeCell ref="N80:N81"/>
    <mergeCell ref="O80:O81"/>
    <mergeCell ref="P80:P81"/>
    <mergeCell ref="D77:F78"/>
    <mergeCell ref="G77:G78"/>
    <mergeCell ref="H77:H78"/>
    <mergeCell ref="I77:I78"/>
    <mergeCell ref="J77:J78"/>
    <mergeCell ref="K77:K78"/>
    <mergeCell ref="L77:L78"/>
    <mergeCell ref="M77:M78"/>
    <mergeCell ref="N77:N78"/>
    <mergeCell ref="N63:N64"/>
  </mergeCells>
  <hyperlinks>
    <hyperlink ref="E11" r:id="rId1" xr:uid="{96C440A8-E224-44B5-8C09-D59E84F50C7C}"/>
    <hyperlink ref="E172" r:id="rId2" display="https://www.goldfields.com/pdf/sustainbility/sustainability-reporting/world-gold-council/2023/conflict-free-gold-assessment-report-for-gold-fields.pdf" xr:uid="{D755939B-E9AC-4CA8-AB1A-DD91F8479225}"/>
  </hyperlinks>
  <pageMargins left="0.7" right="0.7" top="0.75" bottom="0.75" header="0.3" footer="0.3"/>
  <pageSetup orientation="portrait" horizontalDpi="4294967295" verticalDpi="4294967295" r:id="rId3"/>
  <customProperties>
    <customPr name="_pios_id" r:id="rId4"/>
  </customProperties>
  <drawing r:id="rId5"/>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D621CA-80B8-4331-B265-ECE6DAD5AB7C}">
  <sheetPr>
    <tabColor rgb="FF001D39"/>
  </sheetPr>
  <dimension ref="A1"/>
  <sheetViews>
    <sheetView workbookViewId="0"/>
  </sheetViews>
  <sheetFormatPr defaultColWidth="8.85546875" defaultRowHeight="12.75"/>
  <cols>
    <col min="1" max="1" width="3.42578125" style="3" customWidth="1"/>
    <col min="2" max="16384" width="8.85546875" style="3"/>
  </cols>
  <sheetData/>
  <sheetProtection algorithmName="SHA-512" hashValue="/NbE8Odz9BDcGgwJVlRYIKE1N2j/7NeS4Enwpuea+LsT5Bv+yTu9atdQDrARtxXpKLmHWzETnEtJ6j7DGEGyow==" saltValue="HiY0ESBb4GgC13k/6kMpjQ==" spinCount="100000" sheet="1" objects="1" scenarios="1"/>
  <pageMargins left="0.7" right="0.7" top="0.75" bottom="0.75" header="0.3" footer="0.3"/>
  <pageSetup orientation="portrait" horizontalDpi="4294967295" verticalDpi="4294967295" r:id="rId1"/>
  <customProperties>
    <customPr name="_pios_id" r:id="rId2"/>
  </customProperties>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5:R157"/>
  <sheetViews>
    <sheetView showGridLines="0" showRuler="0" topLeftCell="A52" zoomScale="130" zoomScaleNormal="130" workbookViewId="0">
      <selection activeCell="I71" sqref="I71"/>
    </sheetView>
  </sheetViews>
  <sheetFormatPr defaultColWidth="12.85546875" defaultRowHeight="12.75"/>
  <cols>
    <col min="1" max="3" width="12.85546875" style="148"/>
    <col min="4" max="4" width="28.42578125" style="148" customWidth="1"/>
    <col min="5" max="13" width="14.5703125" style="148" customWidth="1"/>
    <col min="14" max="15" width="0" style="148" hidden="1"/>
    <col min="16" max="16" width="23.42578125" style="148" customWidth="1"/>
    <col min="17" max="17" width="31.85546875" style="148" customWidth="1"/>
    <col min="18" max="18" width="20.5703125" style="148" customWidth="1"/>
    <col min="19" max="16384" width="12.85546875" style="148"/>
  </cols>
  <sheetData>
    <row r="5" spans="2:15" ht="21.75" customHeight="1">
      <c r="D5" s="1343" t="s">
        <v>825</v>
      </c>
      <c r="E5" s="147"/>
      <c r="F5" s="187"/>
      <c r="G5" s="187"/>
      <c r="H5" s="1267"/>
      <c r="I5" s="187"/>
      <c r="J5" s="187"/>
      <c r="K5" s="187"/>
      <c r="L5" s="187"/>
      <c r="M5" s="187"/>
      <c r="N5" s="188"/>
      <c r="O5" s="188"/>
    </row>
    <row r="6" spans="2:15" ht="21.75" customHeight="1">
      <c r="B6" s="1888"/>
      <c r="D6" s="147"/>
      <c r="E6" s="147"/>
      <c r="F6" s="187"/>
      <c r="G6" s="187"/>
      <c r="H6" s="187"/>
      <c r="I6" s="187"/>
      <c r="J6" s="187"/>
      <c r="K6" s="187"/>
      <c r="L6" s="187"/>
      <c r="M6" s="187"/>
      <c r="N6" s="188"/>
      <c r="O6" s="188"/>
    </row>
    <row r="7" spans="2:15" ht="21.75" customHeight="1">
      <c r="B7" s="1888"/>
      <c r="D7" s="147"/>
      <c r="E7" s="147"/>
      <c r="F7" s="187"/>
      <c r="G7" s="187"/>
      <c r="H7" s="187"/>
      <c r="I7" s="187"/>
      <c r="J7" s="187"/>
      <c r="K7" s="187"/>
      <c r="L7" s="187"/>
      <c r="M7" s="187"/>
      <c r="N7" s="188"/>
      <c r="O7" s="188"/>
    </row>
    <row r="8" spans="2:15" ht="21.75" customHeight="1">
      <c r="B8" s="1888"/>
      <c r="D8" s="147"/>
      <c r="E8" s="147"/>
      <c r="F8" s="187"/>
      <c r="G8" s="187"/>
      <c r="H8" s="187"/>
      <c r="I8" s="187"/>
      <c r="J8" s="187"/>
      <c r="K8" s="187"/>
      <c r="L8" s="187"/>
      <c r="M8" s="187"/>
      <c r="N8" s="188"/>
      <c r="O8" s="188"/>
    </row>
    <row r="9" spans="2:15" ht="21.75" customHeight="1">
      <c r="B9" s="1888"/>
      <c r="D9" s="147"/>
      <c r="E9" s="147"/>
      <c r="F9" s="187"/>
      <c r="G9" s="187"/>
      <c r="H9" s="187"/>
      <c r="I9" s="187"/>
      <c r="J9" s="187"/>
      <c r="K9" s="187"/>
      <c r="L9" s="187"/>
      <c r="M9" s="187"/>
      <c r="N9" s="188"/>
      <c r="O9" s="188"/>
    </row>
    <row r="10" spans="2:15" ht="21.75" customHeight="1">
      <c r="B10" s="1888"/>
      <c r="D10" s="147"/>
      <c r="E10" s="147"/>
      <c r="F10" s="187"/>
      <c r="G10" s="187"/>
      <c r="H10" s="187"/>
      <c r="I10" s="187"/>
      <c r="J10" s="187"/>
      <c r="K10" s="187"/>
      <c r="L10" s="187"/>
      <c r="M10" s="187"/>
      <c r="N10" s="188"/>
      <c r="O10" s="188"/>
    </row>
    <row r="11" spans="2:15" ht="21.75" customHeight="1">
      <c r="B11" s="1888"/>
      <c r="D11" s="147"/>
      <c r="E11" s="147"/>
      <c r="F11" s="187"/>
      <c r="G11" s="187"/>
      <c r="H11" s="187"/>
      <c r="I11" s="187"/>
      <c r="J11" s="187"/>
      <c r="K11" s="187"/>
      <c r="L11" s="187"/>
      <c r="M11" s="187"/>
      <c r="N11" s="188"/>
      <c r="O11" s="188"/>
    </row>
    <row r="12" spans="2:15" ht="21.75" customHeight="1">
      <c r="B12" s="1888"/>
      <c r="D12" s="147"/>
      <c r="E12" s="147"/>
      <c r="F12" s="187"/>
      <c r="G12" s="187"/>
      <c r="H12" s="187"/>
      <c r="I12" s="187"/>
      <c r="J12" s="187"/>
      <c r="K12" s="187"/>
      <c r="L12" s="187"/>
      <c r="M12" s="187"/>
      <c r="N12" s="188"/>
      <c r="O12" s="188"/>
    </row>
    <row r="13" spans="2:15" ht="21.75" customHeight="1">
      <c r="B13" s="1888"/>
      <c r="D13" s="147"/>
      <c r="E13" s="147"/>
      <c r="F13" s="187"/>
      <c r="G13" s="187"/>
      <c r="H13" s="187"/>
      <c r="I13" s="187"/>
      <c r="J13" s="187"/>
      <c r="K13" s="187"/>
      <c r="L13" s="187"/>
      <c r="M13" s="187"/>
      <c r="N13" s="188"/>
      <c r="O13" s="188"/>
    </row>
    <row r="14" spans="2:15" ht="21.75" customHeight="1">
      <c r="B14" s="1888"/>
      <c r="D14" s="147"/>
      <c r="E14" s="147"/>
      <c r="F14" s="187"/>
      <c r="G14" s="187"/>
      <c r="H14" s="187"/>
      <c r="I14" s="187"/>
      <c r="J14" s="187"/>
      <c r="K14" s="187"/>
      <c r="L14" s="187"/>
      <c r="M14" s="187"/>
      <c r="N14" s="188"/>
      <c r="O14" s="188"/>
    </row>
    <row r="15" spans="2:15" ht="21.75" customHeight="1">
      <c r="B15" s="1888"/>
      <c r="D15" s="147"/>
      <c r="E15" s="147"/>
      <c r="F15" s="187"/>
      <c r="G15" s="187"/>
      <c r="H15" s="187"/>
      <c r="I15" s="187"/>
      <c r="J15" s="187"/>
      <c r="K15" s="187"/>
      <c r="L15" s="187"/>
      <c r="M15" s="187"/>
      <c r="N15" s="188"/>
      <c r="O15" s="188"/>
    </row>
    <row r="16" spans="2:15" ht="21.75" customHeight="1">
      <c r="B16" s="1888"/>
      <c r="D16" s="147"/>
      <c r="E16" s="147"/>
      <c r="F16" s="187"/>
      <c r="G16" s="187"/>
      <c r="H16" s="187"/>
      <c r="I16" s="187"/>
      <c r="J16" s="187"/>
      <c r="K16" s="187"/>
      <c r="L16" s="187"/>
      <c r="M16" s="187"/>
      <c r="N16" s="188"/>
      <c r="O16" s="188"/>
    </row>
    <row r="17" spans="2:18" ht="21.75" customHeight="1">
      <c r="B17" s="1888"/>
      <c r="D17" s="147"/>
      <c r="E17" s="147"/>
      <c r="F17" s="187"/>
      <c r="G17" s="187"/>
      <c r="H17" s="187"/>
      <c r="I17" s="187"/>
      <c r="J17" s="187"/>
      <c r="K17" s="187"/>
      <c r="L17" s="187"/>
      <c r="M17" s="187"/>
      <c r="N17" s="188"/>
      <c r="O17" s="188"/>
    </row>
    <row r="18" spans="2:18">
      <c r="B18" s="1888"/>
    </row>
    <row r="19" spans="2:18" ht="22.35" customHeight="1">
      <c r="B19" s="1888"/>
      <c r="D19" s="398" t="s">
        <v>826</v>
      </c>
      <c r="E19" s="280">
        <v>2024</v>
      </c>
      <c r="F19" s="192">
        <v>2023</v>
      </c>
      <c r="G19" s="192">
        <v>2022</v>
      </c>
      <c r="H19" s="192">
        <v>2021</v>
      </c>
      <c r="I19" s="193">
        <v>2020</v>
      </c>
      <c r="J19" s="192">
        <v>2019</v>
      </c>
      <c r="K19" s="192">
        <v>2018</v>
      </c>
      <c r="L19" s="192">
        <v>2017</v>
      </c>
      <c r="M19" s="194">
        <v>2016</v>
      </c>
      <c r="N19" s="281">
        <v>2015</v>
      </c>
      <c r="O19" s="281">
        <v>2014</v>
      </c>
      <c r="P19" s="1495"/>
    </row>
    <row r="20" spans="2:18" ht="21.75" customHeight="1">
      <c r="B20" s="1888"/>
      <c r="D20" s="299" t="s">
        <v>827</v>
      </c>
      <c r="E20" s="309">
        <v>6975.16</v>
      </c>
      <c r="F20" s="312">
        <v>6658</v>
      </c>
      <c r="G20" s="312">
        <v>6975</v>
      </c>
      <c r="H20" s="312">
        <v>7051.6737481498903</v>
      </c>
      <c r="I20" s="319">
        <v>6709.7991487111003</v>
      </c>
      <c r="J20" s="312">
        <v>6667.53513544007</v>
      </c>
      <c r="K20" s="312">
        <v>6330.9466379000396</v>
      </c>
      <c r="L20" s="312">
        <v>6607.4335131247699</v>
      </c>
      <c r="M20" s="313">
        <v>6096.7626935506296</v>
      </c>
      <c r="N20" s="282">
        <v>6930.33</v>
      </c>
      <c r="O20" s="282">
        <v>6065.94</v>
      </c>
      <c r="P20" s="1496"/>
      <c r="Q20" s="285"/>
      <c r="R20" s="285"/>
    </row>
    <row r="21" spans="2:18" ht="21.75" customHeight="1">
      <c r="B21" s="1888"/>
      <c r="D21" s="300" t="s">
        <v>828</v>
      </c>
      <c r="E21" s="310">
        <v>7148.11</v>
      </c>
      <c r="F21" s="315">
        <v>7136.59</v>
      </c>
      <c r="G21" s="315">
        <v>6905</v>
      </c>
      <c r="H21" s="315">
        <v>6674.4108841529796</v>
      </c>
      <c r="I21" s="315">
        <v>6326.3891819990804</v>
      </c>
      <c r="J21" s="315">
        <v>5735.8425800000396</v>
      </c>
      <c r="K21" s="315">
        <v>5196.6827621481998</v>
      </c>
      <c r="L21" s="315">
        <v>5459.5218141086098</v>
      </c>
      <c r="M21" s="316">
        <v>5490.87</v>
      </c>
      <c r="N21" s="282">
        <v>4197.25</v>
      </c>
      <c r="O21" s="282">
        <v>4285.22</v>
      </c>
      <c r="P21" s="1496"/>
      <c r="Q21" s="285"/>
      <c r="R21" s="285"/>
    </row>
    <row r="22" spans="2:18" ht="21.75" customHeight="1">
      <c r="B22" s="1888"/>
      <c r="D22" s="301" t="s">
        <v>829</v>
      </c>
      <c r="E22" s="310">
        <f>E21-E23</f>
        <v>2604.0499999999993</v>
      </c>
      <c r="F22" s="315">
        <f>F21-F23</f>
        <v>2529.42</v>
      </c>
      <c r="G22" s="315">
        <f>G21-G23</f>
        <v>2175.9287781867952</v>
      </c>
      <c r="H22" s="315">
        <f>H21-H23</f>
        <v>2037.51088415298</v>
      </c>
      <c r="I22" s="315">
        <f>I21-I23</f>
        <v>2018.7193857574503</v>
      </c>
      <c r="J22" s="315">
        <f t="shared" ref="J22:M22" si="0">J21-J23</f>
        <v>1223.86258000004</v>
      </c>
      <c r="K22" s="315">
        <f t="shared" si="0"/>
        <v>574.53502293011388</v>
      </c>
      <c r="L22" s="315">
        <f t="shared" si="0"/>
        <v>541.64995148351318</v>
      </c>
      <c r="M22" s="316">
        <f t="shared" si="0"/>
        <v>449.39096623191381</v>
      </c>
      <c r="N22" s="282"/>
      <c r="O22" s="282"/>
      <c r="P22" s="1497"/>
      <c r="Q22" s="285"/>
      <c r="R22" s="285"/>
    </row>
    <row r="23" spans="2:18" ht="21.75" customHeight="1">
      <c r="B23" s="1888"/>
      <c r="D23" s="301" t="s">
        <v>830</v>
      </c>
      <c r="E23" s="310">
        <v>4544.0600000000004</v>
      </c>
      <c r="F23" s="315">
        <v>4607.17</v>
      </c>
      <c r="G23" s="315">
        <v>4729.0712218132048</v>
      </c>
      <c r="H23" s="315">
        <v>4636.8999999999996</v>
      </c>
      <c r="I23" s="315">
        <v>4307.6697962416301</v>
      </c>
      <c r="J23" s="315">
        <v>4511.9799999999996</v>
      </c>
      <c r="K23" s="315">
        <v>4622.1477392180859</v>
      </c>
      <c r="L23" s="315">
        <v>4917.8718626250966</v>
      </c>
      <c r="M23" s="316">
        <v>5041.4790337680861</v>
      </c>
      <c r="N23" s="282"/>
      <c r="O23" s="282"/>
      <c r="P23" s="1497"/>
      <c r="Q23" s="285"/>
      <c r="R23" s="285"/>
    </row>
    <row r="24" spans="2:18" ht="21.75" customHeight="1">
      <c r="D24" s="300" t="s">
        <v>831</v>
      </c>
      <c r="E24" s="310">
        <v>229.81</v>
      </c>
      <c r="F24" s="315">
        <v>229</v>
      </c>
      <c r="G24" s="315">
        <v>223</v>
      </c>
      <c r="H24" s="315">
        <v>178.81</v>
      </c>
      <c r="I24" s="315">
        <v>92.3871538416455</v>
      </c>
      <c r="J24" s="315">
        <v>94.230287683485301</v>
      </c>
      <c r="K24" s="315">
        <v>100.32</v>
      </c>
      <c r="L24" s="315">
        <v>111.16</v>
      </c>
      <c r="M24" s="316">
        <v>108.82</v>
      </c>
      <c r="N24" s="283">
        <v>112.8</v>
      </c>
      <c r="O24" s="283">
        <v>114.59</v>
      </c>
      <c r="P24" s="1497"/>
      <c r="Q24" s="285"/>
      <c r="R24" s="285"/>
    </row>
    <row r="25" spans="2:18" ht="21.75" customHeight="1">
      <c r="D25" s="302" t="s">
        <v>832</v>
      </c>
      <c r="E25" s="310">
        <f>SUM(E20,E21,E24)</f>
        <v>14353.08</v>
      </c>
      <c r="F25" s="317">
        <f>SUM(F20,F21,F24)</f>
        <v>14023.59</v>
      </c>
      <c r="G25" s="317">
        <f>SUM(G20,G21,G24)</f>
        <v>14103</v>
      </c>
      <c r="H25" s="317">
        <f t="shared" ref="H25:M25" si="1">SUM(H20,H21,H24)</f>
        <v>13904.89463230287</v>
      </c>
      <c r="I25" s="317">
        <f t="shared" si="1"/>
        <v>13128.575484551828</v>
      </c>
      <c r="J25" s="317">
        <f t="shared" si="1"/>
        <v>12497.608003123596</v>
      </c>
      <c r="K25" s="317">
        <f t="shared" si="1"/>
        <v>11627.949400048239</v>
      </c>
      <c r="L25" s="317">
        <f t="shared" si="1"/>
        <v>12178.11532723338</v>
      </c>
      <c r="M25" s="318">
        <f t="shared" si="1"/>
        <v>11696.452693550629</v>
      </c>
      <c r="N25" s="284">
        <f t="shared" ref="N25:O25" si="2">SUM(N20:N24)</f>
        <v>11240.38</v>
      </c>
      <c r="O25" s="284">
        <f t="shared" si="2"/>
        <v>10465.75</v>
      </c>
      <c r="P25" s="1495"/>
    </row>
    <row r="26" spans="2:18" ht="21.75" customHeight="1">
      <c r="D26" s="302" t="s">
        <v>833</v>
      </c>
      <c r="E26" s="310">
        <f t="shared" ref="E26:M26" si="3">E25/3.6</f>
        <v>3986.9666666666667</v>
      </c>
      <c r="F26" s="317">
        <f t="shared" si="3"/>
        <v>3895.4416666666666</v>
      </c>
      <c r="G26" s="317">
        <f>G25/3.6</f>
        <v>3917.5</v>
      </c>
      <c r="H26" s="317">
        <f t="shared" si="3"/>
        <v>3862.4707311952416</v>
      </c>
      <c r="I26" s="317">
        <f t="shared" si="3"/>
        <v>3646.8265234866185</v>
      </c>
      <c r="J26" s="317">
        <f t="shared" si="3"/>
        <v>3471.5577786454432</v>
      </c>
      <c r="K26" s="317">
        <f t="shared" si="3"/>
        <v>3229.9859444578442</v>
      </c>
      <c r="L26" s="317">
        <f t="shared" si="3"/>
        <v>3382.8098131203833</v>
      </c>
      <c r="M26" s="318">
        <f t="shared" si="3"/>
        <v>3249.0146370973971</v>
      </c>
      <c r="N26" s="217"/>
      <c r="O26" s="217"/>
      <c r="P26" s="1495"/>
    </row>
    <row r="27" spans="2:18">
      <c r="D27" s="2075" t="s">
        <v>834</v>
      </c>
      <c r="E27" s="2075"/>
      <c r="F27" s="2075"/>
      <c r="G27" s="2075"/>
      <c r="H27" s="2075"/>
      <c r="I27" s="2075"/>
      <c r="J27" s="2075"/>
      <c r="K27" s="2075"/>
      <c r="L27" s="2075"/>
      <c r="M27" s="2075"/>
    </row>
    <row r="28" spans="2:18">
      <c r="D28" s="2076" t="s">
        <v>835</v>
      </c>
      <c r="E28" s="2076"/>
      <c r="F28" s="2076"/>
      <c r="G28" s="2076"/>
      <c r="H28" s="2076"/>
      <c r="I28" s="2076"/>
      <c r="J28" s="2076"/>
      <c r="K28" s="2076"/>
      <c r="L28" s="2076"/>
      <c r="M28" s="2076"/>
      <c r="P28" s="307"/>
      <c r="Q28" s="308"/>
    </row>
    <row r="29" spans="2:18">
      <c r="D29" s="2077" t="s">
        <v>836</v>
      </c>
      <c r="E29" s="2077"/>
      <c r="F29" s="2077"/>
      <c r="G29" s="2077"/>
      <c r="H29" s="2077"/>
      <c r="I29" s="2077"/>
      <c r="J29" s="2077"/>
      <c r="K29" s="2077"/>
      <c r="L29" s="2077"/>
      <c r="M29" s="2077"/>
      <c r="P29" s="308"/>
      <c r="Q29" s="308"/>
    </row>
    <row r="30" spans="2:18" ht="21.75" customHeight="1">
      <c r="P30" s="308"/>
      <c r="Q30" s="308"/>
    </row>
    <row r="31" spans="2:18" ht="22.35" customHeight="1">
      <c r="D31" s="398" t="s">
        <v>837</v>
      </c>
      <c r="E31" s="280">
        <v>2024</v>
      </c>
      <c r="F31" s="192">
        <v>2023</v>
      </c>
      <c r="G31" s="192">
        <v>2022</v>
      </c>
      <c r="H31" s="192">
        <v>2021</v>
      </c>
      <c r="I31" s="193">
        <v>2020</v>
      </c>
      <c r="J31" s="194">
        <v>2019</v>
      </c>
      <c r="P31" s="308"/>
      <c r="Q31" s="308"/>
    </row>
    <row r="32" spans="2:18" ht="21.75" customHeight="1">
      <c r="D32" s="303" t="s">
        <v>838</v>
      </c>
      <c r="E32" s="311">
        <v>104505.67</v>
      </c>
      <c r="F32" s="312">
        <v>106719</v>
      </c>
      <c r="G32" s="312">
        <v>96911</v>
      </c>
      <c r="H32" s="312">
        <v>78856.839999999196</v>
      </c>
      <c r="I32" s="312">
        <v>55444.521000000401</v>
      </c>
      <c r="J32" s="313">
        <v>3711.2420000000002</v>
      </c>
      <c r="P32" s="308"/>
      <c r="Q32" s="308"/>
    </row>
    <row r="33" spans="4:18" ht="21.75" customHeight="1">
      <c r="D33" s="304" t="s">
        <v>839</v>
      </c>
      <c r="E33" s="314">
        <v>86818.84</v>
      </c>
      <c r="F33" s="315">
        <v>77768</v>
      </c>
      <c r="G33" s="315">
        <v>8955</v>
      </c>
      <c r="H33" s="315">
        <v>0</v>
      </c>
      <c r="I33" s="315">
        <v>0</v>
      </c>
      <c r="J33" s="316">
        <v>0</v>
      </c>
      <c r="P33" s="308"/>
      <c r="Q33" s="308"/>
    </row>
    <row r="34" spans="4:18" ht="21.75" customHeight="1">
      <c r="D34" s="304" t="s">
        <v>840</v>
      </c>
      <c r="E34" s="314">
        <v>0</v>
      </c>
      <c r="F34" s="315">
        <v>0</v>
      </c>
      <c r="G34" s="315">
        <v>0</v>
      </c>
      <c r="H34" s="315">
        <v>0</v>
      </c>
      <c r="I34" s="315">
        <v>0</v>
      </c>
      <c r="J34" s="316">
        <v>0</v>
      </c>
      <c r="P34" s="1495"/>
      <c r="Q34" s="308"/>
    </row>
    <row r="35" spans="4:18" ht="21.75" customHeight="1">
      <c r="D35" s="305" t="s">
        <v>841</v>
      </c>
      <c r="E35" s="314">
        <v>0</v>
      </c>
      <c r="F35" s="315">
        <v>152486</v>
      </c>
      <c r="G35" s="315">
        <v>152692</v>
      </c>
      <c r="H35" s="315">
        <v>0</v>
      </c>
      <c r="I35" s="315">
        <v>0</v>
      </c>
      <c r="J35" s="316">
        <v>0</v>
      </c>
    </row>
    <row r="36" spans="4:18" ht="21.75" customHeight="1">
      <c r="D36" s="306" t="s">
        <v>842</v>
      </c>
      <c r="E36" s="314">
        <f>SUM(E32:E35)</f>
        <v>191324.51</v>
      </c>
      <c r="F36" s="317">
        <f>SUM(F32:F35)</f>
        <v>336973</v>
      </c>
      <c r="G36" s="317">
        <f>SUM(G32:G35)</f>
        <v>258558</v>
      </c>
      <c r="H36" s="317">
        <v>78856.839999999793</v>
      </c>
      <c r="I36" s="317">
        <v>55444.521000000401</v>
      </c>
      <c r="J36" s="318">
        <v>3711.2420000000002</v>
      </c>
    </row>
    <row r="37" spans="4:18" ht="21.75" customHeight="1">
      <c r="D37" s="290"/>
      <c r="E37" s="290"/>
      <c r="F37" s="286"/>
      <c r="G37" s="286"/>
      <c r="H37" s="286"/>
      <c r="I37" s="287"/>
      <c r="J37" s="287"/>
    </row>
    <row r="38" spans="4:18" ht="21.75" customHeight="1">
      <c r="D38" s="398" t="s">
        <v>843</v>
      </c>
      <c r="E38" s="280">
        <v>2024</v>
      </c>
      <c r="F38" s="192">
        <v>2023</v>
      </c>
      <c r="G38" s="192">
        <v>2022</v>
      </c>
      <c r="H38" s="192">
        <v>2021</v>
      </c>
      <c r="I38" s="193">
        <v>2020</v>
      </c>
      <c r="J38" s="194">
        <v>2019</v>
      </c>
    </row>
    <row r="39" spans="4:18" ht="21.75" customHeight="1">
      <c r="D39" s="303" t="s">
        <v>838</v>
      </c>
      <c r="E39" s="311">
        <v>726072.58</v>
      </c>
      <c r="F39" s="312">
        <v>715064</v>
      </c>
      <c r="G39" s="312">
        <v>688126.1</v>
      </c>
      <c r="H39" s="312">
        <v>676258.86099999095</v>
      </c>
      <c r="I39" s="312">
        <v>675134.23860629299</v>
      </c>
      <c r="J39" s="313">
        <v>529537.97895257699</v>
      </c>
      <c r="L39" s="1498"/>
    </row>
    <row r="40" spans="4:18" ht="21.75" customHeight="1">
      <c r="D40" s="304" t="s">
        <v>839</v>
      </c>
      <c r="E40" s="314">
        <v>417544.38</v>
      </c>
      <c r="F40" s="315">
        <v>432575</v>
      </c>
      <c r="G40" s="315">
        <v>476982.05800000502</v>
      </c>
      <c r="H40" s="315">
        <v>465141.9</v>
      </c>
      <c r="I40" s="315">
        <v>399300.14600000001</v>
      </c>
      <c r="J40" s="316">
        <v>436440.94</v>
      </c>
    </row>
    <row r="41" spans="4:18" ht="21.75" customHeight="1">
      <c r="D41" s="304" t="s">
        <v>840</v>
      </c>
      <c r="E41" s="314">
        <v>484976.13</v>
      </c>
      <c r="F41" s="315">
        <v>471684</v>
      </c>
      <c r="G41" s="315">
        <v>492105.31</v>
      </c>
      <c r="H41" s="315">
        <v>473724.92900000099</v>
      </c>
      <c r="I41" s="315">
        <v>477706.77736940898</v>
      </c>
      <c r="J41" s="316">
        <v>462998.47556764499</v>
      </c>
    </row>
    <row r="42" spans="4:18" ht="21.75" customHeight="1">
      <c r="D42" s="305" t="s">
        <v>841</v>
      </c>
      <c r="E42" s="314">
        <v>0</v>
      </c>
      <c r="F42" s="315">
        <v>0</v>
      </c>
      <c r="G42" s="315">
        <v>0</v>
      </c>
      <c r="H42" s="315">
        <v>151999.15</v>
      </c>
      <c r="I42" s="315">
        <v>146897.57</v>
      </c>
      <c r="J42" s="316">
        <v>148235.24</v>
      </c>
    </row>
    <row r="43" spans="4:18" ht="21.75" customHeight="1">
      <c r="D43" s="306" t="s">
        <v>842</v>
      </c>
      <c r="E43" s="314">
        <f>SUM(E39:E42)</f>
        <v>1628593.0899999999</v>
      </c>
      <c r="F43" s="317">
        <f>SUM(F39:F42)</f>
        <v>1619323</v>
      </c>
      <c r="G43" s="317">
        <f>SUM(G39:G42)</f>
        <v>1657213.468000005</v>
      </c>
      <c r="H43" s="317">
        <v>1767124.8400000201</v>
      </c>
      <c r="I43" s="317">
        <f>SUM(I39:I41)</f>
        <v>1552141.1619757018</v>
      </c>
      <c r="J43" s="318">
        <f>SUM(J39:J41)</f>
        <v>1428977.394520222</v>
      </c>
    </row>
    <row r="44" spans="4:18" ht="21.75" customHeight="1">
      <c r="D44" s="2074" t="s">
        <v>844</v>
      </c>
      <c r="E44" s="2074"/>
      <c r="F44" s="2074"/>
      <c r="G44" s="2074"/>
      <c r="H44" s="2074"/>
      <c r="I44" s="287"/>
      <c r="J44" s="287"/>
    </row>
    <row r="45" spans="4:18" ht="21.75" customHeight="1">
      <c r="D45" s="285"/>
      <c r="E45" s="285"/>
      <c r="F45" s="285"/>
      <c r="G45" s="285"/>
      <c r="H45" s="286"/>
      <c r="I45" s="287"/>
      <c r="J45" s="287"/>
      <c r="K45" s="203"/>
      <c r="L45" s="203"/>
      <c r="M45" s="203"/>
      <c r="N45" s="203"/>
      <c r="O45" s="203"/>
      <c r="P45" s="203"/>
      <c r="Q45" s="203"/>
      <c r="R45" s="203"/>
    </row>
    <row r="46" spans="4:18" ht="28.35" customHeight="1">
      <c r="D46" s="398" t="s">
        <v>845</v>
      </c>
      <c r="E46" s="280">
        <v>2024</v>
      </c>
      <c r="F46" s="192">
        <v>2023</v>
      </c>
      <c r="G46" s="192">
        <v>2022</v>
      </c>
      <c r="H46" s="192">
        <v>2021</v>
      </c>
      <c r="I46" s="193">
        <v>2020</v>
      </c>
      <c r="J46" s="194">
        <v>2019</v>
      </c>
    </row>
    <row r="47" spans="4:18" ht="21.75" customHeight="1">
      <c r="D47" s="303" t="s">
        <v>838</v>
      </c>
      <c r="E47" s="314">
        <v>943980.8</v>
      </c>
      <c r="F47" s="312">
        <v>756347</v>
      </c>
      <c r="G47" s="312">
        <v>715951.71194323106</v>
      </c>
      <c r="H47" s="312">
        <v>691400</v>
      </c>
      <c r="I47" s="312">
        <v>575773.35954168101</v>
      </c>
      <c r="J47" s="313">
        <v>552308.42876369902</v>
      </c>
      <c r="L47" s="1499"/>
      <c r="M47" s="203"/>
      <c r="N47" s="203"/>
      <c r="O47" s="203"/>
      <c r="P47" s="203"/>
      <c r="Q47" s="203"/>
      <c r="R47" s="203"/>
    </row>
    <row r="48" spans="4:18" ht="21.75" customHeight="1">
      <c r="D48" s="304" t="s">
        <v>839</v>
      </c>
      <c r="E48" s="314">
        <v>34533.1</v>
      </c>
      <c r="F48" s="315">
        <v>34867</v>
      </c>
      <c r="G48" s="315">
        <v>36216.778026377397</v>
      </c>
      <c r="H48" s="315">
        <v>30520.875433851801</v>
      </c>
      <c r="I48" s="315">
        <v>22532.8363892257</v>
      </c>
      <c r="J48" s="316">
        <v>21239.6043512414</v>
      </c>
      <c r="L48" s="203"/>
      <c r="M48" s="203"/>
      <c r="N48" s="203"/>
      <c r="O48" s="203"/>
      <c r="P48" s="203"/>
      <c r="Q48" s="203"/>
      <c r="R48" s="203"/>
    </row>
    <row r="49" spans="4:18" ht="21.75" customHeight="1">
      <c r="D49" s="304" t="s">
        <v>840</v>
      </c>
      <c r="E49" s="314">
        <v>846396.3</v>
      </c>
      <c r="F49" s="315">
        <v>954546</v>
      </c>
      <c r="G49" s="315">
        <v>1042613.28706377</v>
      </c>
      <c r="H49" s="315">
        <v>1106146.9819716299</v>
      </c>
      <c r="I49" s="315">
        <v>1157978.57591668</v>
      </c>
      <c r="J49" s="316">
        <v>1145807.7271740001</v>
      </c>
      <c r="L49" s="203"/>
      <c r="M49" s="203"/>
      <c r="N49" s="203"/>
      <c r="O49" s="203"/>
      <c r="P49" s="203"/>
      <c r="Q49" s="203"/>
      <c r="R49" s="203"/>
    </row>
    <row r="50" spans="4:18" ht="21.75" customHeight="1">
      <c r="D50" s="305" t="s">
        <v>841</v>
      </c>
      <c r="E50" s="314">
        <v>176484.8</v>
      </c>
      <c r="F50" s="315">
        <v>182573</v>
      </c>
      <c r="G50" s="315">
        <v>204793.17045713999</v>
      </c>
      <c r="H50" s="315">
        <v>188449.847934486</v>
      </c>
      <c r="I50" s="315">
        <v>136087.67327551899</v>
      </c>
      <c r="J50" s="316">
        <v>171305.76</v>
      </c>
      <c r="L50" s="203"/>
      <c r="M50" s="203"/>
      <c r="N50" s="203"/>
      <c r="O50" s="203"/>
      <c r="P50" s="203"/>
      <c r="Q50" s="203"/>
      <c r="R50" s="203"/>
    </row>
    <row r="51" spans="4:18" ht="21.75" customHeight="1">
      <c r="D51" s="306" t="s">
        <v>842</v>
      </c>
      <c r="E51" s="314">
        <f t="shared" ref="E51:J51" si="4">SUM(E47:E50)</f>
        <v>2001395.0000000002</v>
      </c>
      <c r="F51" s="317">
        <f t="shared" si="4"/>
        <v>1928333</v>
      </c>
      <c r="G51" s="317">
        <f t="shared" si="4"/>
        <v>1999574.9474905184</v>
      </c>
      <c r="H51" s="317">
        <f t="shared" si="4"/>
        <v>2016517.7053399677</v>
      </c>
      <c r="I51" s="317">
        <f t="shared" si="4"/>
        <v>1892372.4451231055</v>
      </c>
      <c r="J51" s="318">
        <f t="shared" si="4"/>
        <v>1890661.5202889405</v>
      </c>
      <c r="L51" s="203"/>
      <c r="M51" s="203"/>
      <c r="N51" s="203"/>
      <c r="O51" s="203"/>
      <c r="P51" s="203"/>
      <c r="Q51" s="203"/>
      <c r="R51" s="203"/>
    </row>
    <row r="52" spans="4:18" ht="12.75" customHeight="1">
      <c r="D52" s="2074" t="s">
        <v>846</v>
      </c>
      <c r="E52" s="2074"/>
      <c r="F52" s="2074"/>
      <c r="G52" s="2074"/>
      <c r="H52" s="2074"/>
      <c r="I52" s="289"/>
      <c r="J52" s="289"/>
      <c r="L52" s="203"/>
      <c r="M52" s="203"/>
      <c r="N52" s="203"/>
      <c r="O52" s="203"/>
      <c r="P52" s="203"/>
      <c r="Q52" s="203"/>
      <c r="R52" s="203"/>
    </row>
    <row r="53" spans="4:18" ht="11.25" customHeight="1">
      <c r="D53" s="739" t="s">
        <v>847</v>
      </c>
      <c r="E53" s="163"/>
      <c r="H53" s="288"/>
      <c r="I53" s="289"/>
      <c r="J53" s="289"/>
    </row>
    <row r="54" spans="4:18" ht="13.35" customHeight="1">
      <c r="D54" s="290"/>
      <c r="E54" s="290"/>
      <c r="F54" s="290"/>
      <c r="G54" s="290"/>
    </row>
    <row r="55" spans="4:18" ht="21.75" customHeight="1">
      <c r="D55" s="398" t="s">
        <v>848</v>
      </c>
      <c r="E55" s="280">
        <v>2024</v>
      </c>
      <c r="F55" s="192">
        <v>2023</v>
      </c>
      <c r="G55" s="192">
        <v>2022</v>
      </c>
      <c r="H55" s="192">
        <v>2021</v>
      </c>
      <c r="I55" s="193">
        <v>2020</v>
      </c>
      <c r="J55" s="194">
        <v>2019</v>
      </c>
    </row>
    <row r="56" spans="4:18" ht="21.75" customHeight="1">
      <c r="D56" s="303" t="s">
        <v>838</v>
      </c>
      <c r="E56" s="311">
        <f t="shared" ref="E56:J60" si="5">SUM(E39,E47)</f>
        <v>1670053.38</v>
      </c>
      <c r="F56" s="312">
        <f t="shared" si="5"/>
        <v>1471411</v>
      </c>
      <c r="G56" s="312">
        <f t="shared" si="5"/>
        <v>1404077.8119432312</v>
      </c>
      <c r="H56" s="312">
        <f t="shared" si="5"/>
        <v>1367658.860999991</v>
      </c>
      <c r="I56" s="312">
        <f t="shared" si="5"/>
        <v>1250907.5981479739</v>
      </c>
      <c r="J56" s="313">
        <f t="shared" si="5"/>
        <v>1081846.4077162761</v>
      </c>
    </row>
    <row r="57" spans="4:18" ht="21.75" customHeight="1">
      <c r="D57" s="304" t="s">
        <v>839</v>
      </c>
      <c r="E57" s="311">
        <f t="shared" ref="E57" si="6">SUM(E40,E48)</f>
        <v>452077.48</v>
      </c>
      <c r="F57" s="315">
        <f t="shared" si="5"/>
        <v>467442</v>
      </c>
      <c r="G57" s="315">
        <f t="shared" si="5"/>
        <v>513198.8360263824</v>
      </c>
      <c r="H57" s="315">
        <f t="shared" si="5"/>
        <v>495662.77543385181</v>
      </c>
      <c r="I57" s="315">
        <f t="shared" si="5"/>
        <v>421832.98238922568</v>
      </c>
      <c r="J57" s="316">
        <f t="shared" si="5"/>
        <v>457680.54435124138</v>
      </c>
    </row>
    <row r="58" spans="4:18" ht="21.75" customHeight="1">
      <c r="D58" s="304" t="s">
        <v>840</v>
      </c>
      <c r="E58" s="311">
        <f t="shared" ref="E58" si="7">SUM(E41,E49)</f>
        <v>1331372.4300000002</v>
      </c>
      <c r="F58" s="315">
        <f t="shared" si="5"/>
        <v>1426230</v>
      </c>
      <c r="G58" s="315">
        <f t="shared" si="5"/>
        <v>1534718.5970637701</v>
      </c>
      <c r="H58" s="315">
        <f t="shared" si="5"/>
        <v>1579871.9109716308</v>
      </c>
      <c r="I58" s="315">
        <f t="shared" si="5"/>
        <v>1635685.3532860889</v>
      </c>
      <c r="J58" s="316">
        <f t="shared" si="5"/>
        <v>1608806.202741645</v>
      </c>
    </row>
    <row r="59" spans="4:18" ht="21.75" customHeight="1">
      <c r="D59" s="305" t="s">
        <v>841</v>
      </c>
      <c r="E59" s="311">
        <f>SUM(E42,E50)</f>
        <v>176484.8</v>
      </c>
      <c r="F59" s="315">
        <f t="shared" si="5"/>
        <v>182573</v>
      </c>
      <c r="G59" s="315">
        <f t="shared" si="5"/>
        <v>204793.17045713999</v>
      </c>
      <c r="H59" s="315">
        <f t="shared" si="5"/>
        <v>340448.99793448602</v>
      </c>
      <c r="I59" s="315">
        <f t="shared" si="5"/>
        <v>282985.24327551899</v>
      </c>
      <c r="J59" s="316">
        <f t="shared" si="5"/>
        <v>319541</v>
      </c>
    </row>
    <row r="60" spans="4:18" ht="21.75" customHeight="1">
      <c r="D60" s="306" t="s">
        <v>842</v>
      </c>
      <c r="E60" s="311">
        <f t="shared" ref="E60" si="8">SUM(E43,E51)</f>
        <v>3629988.09</v>
      </c>
      <c r="F60" s="317">
        <f>SUM(F43,F51)</f>
        <v>3547656</v>
      </c>
      <c r="G60" s="317">
        <f t="shared" si="5"/>
        <v>3656788.4154905234</v>
      </c>
      <c r="H60" s="317">
        <f t="shared" si="5"/>
        <v>3783642.5453399876</v>
      </c>
      <c r="I60" s="317">
        <f t="shared" si="5"/>
        <v>3444513.6070988076</v>
      </c>
      <c r="J60" s="318">
        <f t="shared" si="5"/>
        <v>3319638.9148091627</v>
      </c>
      <c r="L60" s="291"/>
      <c r="M60" s="203"/>
      <c r="N60" s="203"/>
      <c r="O60" s="203"/>
      <c r="P60" s="203"/>
      <c r="Q60" s="203"/>
    </row>
    <row r="61" spans="4:18" ht="21.75" customHeight="1">
      <c r="D61" s="2074" t="s">
        <v>849</v>
      </c>
      <c r="E61" s="2074"/>
      <c r="F61" s="2074"/>
      <c r="G61" s="2074"/>
      <c r="H61" s="2074"/>
      <c r="I61" s="163"/>
      <c r="J61" s="163"/>
    </row>
    <row r="62" spans="4:18" ht="21.75" customHeight="1">
      <c r="D62" s="186" t="s">
        <v>850</v>
      </c>
      <c r="E62" s="163"/>
    </row>
    <row r="63" spans="4:18" ht="27" customHeight="1">
      <c r="D63" s="2072" t="s">
        <v>851</v>
      </c>
      <c r="E63" s="2072"/>
      <c r="F63" s="2072"/>
      <c r="G63" s="2072"/>
      <c r="H63" s="2072"/>
      <c r="I63" s="2072"/>
      <c r="J63" s="2072"/>
    </row>
    <row r="64" spans="4:18" ht="29.1" customHeight="1">
      <c r="D64" s="2072" t="s">
        <v>852</v>
      </c>
      <c r="E64" s="2072"/>
      <c r="F64" s="2072"/>
      <c r="G64" s="2072"/>
      <c r="H64" s="2072"/>
      <c r="I64" s="2072"/>
      <c r="J64" s="2072"/>
    </row>
    <row r="65" spans="4:15" ht="21.75" customHeight="1">
      <c r="D65" s="2071" t="s">
        <v>853</v>
      </c>
      <c r="E65" s="2071"/>
      <c r="F65" s="2071"/>
      <c r="G65" s="2071"/>
      <c r="H65" s="2071"/>
      <c r="I65" s="2071"/>
      <c r="J65" s="2071"/>
    </row>
    <row r="66" spans="4:15" ht="21.75" customHeight="1">
      <c r="D66" s="2071" t="s">
        <v>854</v>
      </c>
      <c r="E66" s="2071"/>
      <c r="F66" s="2073"/>
      <c r="G66" s="2073"/>
      <c r="H66" s="2073"/>
      <c r="I66" s="2073"/>
    </row>
    <row r="67" spans="4:15" ht="26.1" customHeight="1">
      <c r="D67" s="2072" t="s">
        <v>855</v>
      </c>
      <c r="E67" s="2072"/>
      <c r="F67" s="2072"/>
      <c r="G67" s="2072"/>
      <c r="H67" s="2072"/>
      <c r="I67" s="2072"/>
      <c r="J67" s="2072"/>
    </row>
    <row r="68" spans="4:15" ht="26.1" customHeight="1">
      <c r="D68" s="2072" t="s">
        <v>856</v>
      </c>
      <c r="E68" s="2072"/>
      <c r="F68" s="2072"/>
      <c r="G68" s="2072"/>
      <c r="H68" s="2072"/>
      <c r="I68" s="2072"/>
      <c r="J68" s="2072"/>
    </row>
    <row r="69" spans="4:15" ht="17.100000000000001" customHeight="1"/>
    <row r="70" spans="4:15" ht="21.75" customHeight="1">
      <c r="D70" s="398" t="s">
        <v>857</v>
      </c>
      <c r="E70" s="280">
        <v>2024</v>
      </c>
      <c r="F70" s="192">
        <v>2023</v>
      </c>
      <c r="G70" s="192">
        <v>2022</v>
      </c>
      <c r="H70" s="321" t="s">
        <v>858</v>
      </c>
      <c r="I70" s="193">
        <v>2020</v>
      </c>
      <c r="J70" s="192">
        <v>2019</v>
      </c>
      <c r="K70" s="192">
        <v>2018</v>
      </c>
      <c r="L70" s="193">
        <v>2017</v>
      </c>
      <c r="M70" s="194">
        <v>2016</v>
      </c>
    </row>
    <row r="71" spans="4:15" ht="21.75" customHeight="1">
      <c r="D71" s="303" t="s">
        <v>859</v>
      </c>
      <c r="E71" s="311">
        <v>186.46</v>
      </c>
      <c r="F71" s="312">
        <v>153</v>
      </c>
      <c r="G71" s="312">
        <v>146</v>
      </c>
      <c r="H71" s="312">
        <v>124.2</v>
      </c>
      <c r="I71" s="312">
        <v>83.8</v>
      </c>
      <c r="J71" s="313">
        <v>81.010000000000005</v>
      </c>
      <c r="K71" s="312">
        <v>78.180000000000007</v>
      </c>
      <c r="L71" s="312">
        <v>80.78</v>
      </c>
      <c r="M71" s="313">
        <v>83.9</v>
      </c>
    </row>
    <row r="72" spans="4:15" ht="21.75" customHeight="1">
      <c r="D72" s="304" t="s">
        <v>839</v>
      </c>
      <c r="E72" s="314">
        <v>46.06</v>
      </c>
      <c r="F72" s="315">
        <v>42</v>
      </c>
      <c r="G72" s="315">
        <v>45</v>
      </c>
      <c r="H72" s="315">
        <v>42.74</v>
      </c>
      <c r="I72" s="315">
        <v>28.6</v>
      </c>
      <c r="J72" s="316">
        <v>32.450000000000003</v>
      </c>
      <c r="K72" s="315">
        <v>33.15</v>
      </c>
      <c r="L72" s="315">
        <v>34.4</v>
      </c>
      <c r="M72" s="316">
        <v>31.55</v>
      </c>
    </row>
    <row r="73" spans="4:15" ht="21.75" customHeight="1">
      <c r="D73" s="304" t="s">
        <v>840</v>
      </c>
      <c r="E73" s="314">
        <v>155.46</v>
      </c>
      <c r="F73" s="315">
        <v>169</v>
      </c>
      <c r="G73" s="315">
        <v>188</v>
      </c>
      <c r="H73" s="315">
        <v>143.69999999999999</v>
      </c>
      <c r="I73" s="315">
        <v>121.3</v>
      </c>
      <c r="J73" s="316">
        <v>157.83000000000001</v>
      </c>
      <c r="K73" s="315">
        <v>164.43</v>
      </c>
      <c r="L73" s="315">
        <v>120.29</v>
      </c>
      <c r="M73" s="316">
        <v>153.19</v>
      </c>
    </row>
    <row r="74" spans="4:15" ht="21.75" customHeight="1">
      <c r="D74" s="305" t="s">
        <v>841</v>
      </c>
      <c r="E74" s="314">
        <v>35.32</v>
      </c>
      <c r="F74" s="315">
        <v>42</v>
      </c>
      <c r="G74" s="315">
        <v>44</v>
      </c>
      <c r="H74" s="315">
        <v>30.161000000000001</v>
      </c>
      <c r="I74" s="315">
        <v>23.3</v>
      </c>
      <c r="J74" s="316">
        <v>28.5</v>
      </c>
      <c r="K74" s="315">
        <v>25.79</v>
      </c>
      <c r="L74" s="315">
        <v>22.07</v>
      </c>
      <c r="M74" s="316">
        <v>20.68</v>
      </c>
    </row>
    <row r="75" spans="4:15" ht="21.75" customHeight="1">
      <c r="D75" s="306" t="s">
        <v>842</v>
      </c>
      <c r="E75" s="314">
        <v>423</v>
      </c>
      <c r="F75" s="317">
        <v>405</v>
      </c>
      <c r="G75" s="317">
        <v>424</v>
      </c>
      <c r="H75" s="317">
        <v>341</v>
      </c>
      <c r="I75" s="317">
        <v>257</v>
      </c>
      <c r="J75" s="318">
        <v>300</v>
      </c>
      <c r="K75" s="317">
        <v>301</v>
      </c>
      <c r="L75" s="317">
        <v>258</v>
      </c>
      <c r="M75" s="318">
        <v>289.32</v>
      </c>
    </row>
    <row r="76" spans="4:15" ht="21.75" customHeight="1">
      <c r="D76" s="746" t="s">
        <v>860</v>
      </c>
      <c r="E76" s="163"/>
      <c r="F76" s="163"/>
      <c r="G76" s="163"/>
      <c r="H76" s="163"/>
      <c r="I76" s="163"/>
      <c r="J76" s="163"/>
      <c r="K76" s="163"/>
      <c r="L76" s="163"/>
      <c r="M76" s="163"/>
    </row>
    <row r="77" spans="4:15" ht="21.75" customHeight="1">
      <c r="D77" s="186"/>
      <c r="E77" s="163"/>
      <c r="F77" s="163"/>
      <c r="G77" s="163"/>
      <c r="H77" s="163"/>
      <c r="I77" s="163"/>
      <c r="J77" s="163"/>
      <c r="K77" s="163"/>
      <c r="L77" s="163"/>
      <c r="M77" s="163"/>
    </row>
    <row r="78" spans="4:15" ht="21.75" customHeight="1">
      <c r="D78" s="147" t="s">
        <v>861</v>
      </c>
      <c r="E78" s="163"/>
      <c r="F78" s="163"/>
      <c r="G78" s="163"/>
      <c r="H78" s="163"/>
      <c r="I78" s="163"/>
      <c r="J78" s="163"/>
      <c r="K78" s="163"/>
      <c r="L78" s="163"/>
      <c r="M78" s="163"/>
    </row>
    <row r="79" spans="4:15">
      <c r="H79" s="32"/>
      <c r="I79" s="32"/>
    </row>
    <row r="80" spans="4:15" ht="27" customHeight="1">
      <c r="D80" s="398" t="s">
        <v>862</v>
      </c>
      <c r="E80" s="280">
        <v>2024</v>
      </c>
      <c r="F80" s="321" t="s">
        <v>863</v>
      </c>
      <c r="G80" s="192">
        <v>2022</v>
      </c>
      <c r="H80" s="321">
        <v>2021</v>
      </c>
      <c r="I80" s="322">
        <v>2020</v>
      </c>
      <c r="J80" s="192">
        <v>2019</v>
      </c>
      <c r="K80" s="192">
        <v>2018</v>
      </c>
      <c r="L80" s="193">
        <v>2017</v>
      </c>
      <c r="M80" s="194">
        <v>2016</v>
      </c>
      <c r="N80" s="281">
        <v>2015</v>
      </c>
      <c r="O80" s="281">
        <v>2014</v>
      </c>
    </row>
    <row r="81" spans="4:15" ht="21.75" customHeight="1">
      <c r="D81" s="306" t="s">
        <v>842</v>
      </c>
      <c r="E81" s="317" t="s">
        <v>864</v>
      </c>
      <c r="F81" s="317" t="s">
        <v>864</v>
      </c>
      <c r="G81" s="317">
        <v>14210</v>
      </c>
      <c r="H81" s="317">
        <v>13206</v>
      </c>
      <c r="I81" s="317">
        <v>12442</v>
      </c>
      <c r="J81" s="318">
        <v>9657</v>
      </c>
      <c r="K81" s="317">
        <v>8161</v>
      </c>
      <c r="L81" s="317">
        <v>7998</v>
      </c>
      <c r="M81" s="318">
        <v>5943</v>
      </c>
      <c r="N81" s="282">
        <v>5660</v>
      </c>
      <c r="O81" s="282">
        <v>5825</v>
      </c>
    </row>
    <row r="82" spans="4:15" ht="15.75" customHeight="1">
      <c r="D82" s="2074" t="s">
        <v>2011</v>
      </c>
      <c r="E82" s="2074"/>
      <c r="F82" s="2068"/>
      <c r="G82" s="2068"/>
      <c r="H82" s="2068"/>
      <c r="I82" s="2068"/>
    </row>
    <row r="83" spans="4:15" ht="15.75" customHeight="1">
      <c r="D83" s="739"/>
      <c r="E83" s="739"/>
      <c r="F83" s="744"/>
      <c r="G83" s="744"/>
      <c r="H83" s="744"/>
      <c r="I83" s="744"/>
    </row>
    <row r="84" spans="4:15" ht="30.75" customHeight="1">
      <c r="D84" s="147" t="s">
        <v>865</v>
      </c>
      <c r="N84" s="292"/>
      <c r="O84" s="292"/>
    </row>
    <row r="85" spans="4:15">
      <c r="E85" s="187"/>
      <c r="F85" s="187"/>
      <c r="G85" s="187"/>
      <c r="H85" s="323"/>
      <c r="I85" s="323"/>
      <c r="J85" s="323"/>
      <c r="K85" s="323"/>
      <c r="L85" s="323"/>
      <c r="M85" s="323"/>
      <c r="N85" s="292"/>
      <c r="O85" s="292"/>
    </row>
    <row r="106" spans="4:15" ht="30.75" customHeight="1">
      <c r="D106" s="398" t="s">
        <v>866</v>
      </c>
      <c r="E106" s="280">
        <v>2024</v>
      </c>
      <c r="F106" s="192">
        <v>2023</v>
      </c>
      <c r="G106" s="192">
        <v>2022</v>
      </c>
      <c r="H106" s="321">
        <v>2021</v>
      </c>
      <c r="I106" s="193">
        <v>2020</v>
      </c>
      <c r="J106" s="192">
        <v>2019</v>
      </c>
      <c r="K106" s="192">
        <v>2018</v>
      </c>
      <c r="L106" s="193">
        <v>2017</v>
      </c>
      <c r="M106" s="192">
        <v>2016</v>
      </c>
      <c r="N106" s="281">
        <v>2015</v>
      </c>
      <c r="O106" s="281">
        <v>2014</v>
      </c>
    </row>
    <row r="107" spans="4:15" ht="21.6" customHeight="1">
      <c r="D107" s="303" t="s">
        <v>838</v>
      </c>
      <c r="E107" s="324">
        <v>5.63</v>
      </c>
      <c r="F107" s="325">
        <v>4.6500000000000004</v>
      </c>
      <c r="G107" s="325">
        <v>4.43</v>
      </c>
      <c r="H107" s="325">
        <v>4.5599999999999996</v>
      </c>
      <c r="I107" s="325">
        <v>4.0999999999999996</v>
      </c>
      <c r="J107" s="326">
        <v>4.05</v>
      </c>
      <c r="K107" s="325">
        <v>3.56</v>
      </c>
      <c r="L107" s="325">
        <v>3.8859204710238902</v>
      </c>
      <c r="M107" s="326">
        <v>3.82</v>
      </c>
      <c r="N107" s="294">
        <v>3.28</v>
      </c>
      <c r="O107" s="294">
        <v>3.18</v>
      </c>
    </row>
    <row r="108" spans="4:15" ht="21.6" customHeight="1">
      <c r="D108" s="304" t="s">
        <v>839</v>
      </c>
      <c r="E108" s="327">
        <v>7.26</v>
      </c>
      <c r="F108" s="328">
        <v>6.09</v>
      </c>
      <c r="G108" s="328">
        <v>5.73</v>
      </c>
      <c r="H108" s="328">
        <v>6.09</v>
      </c>
      <c r="I108" s="328">
        <v>6.69</v>
      </c>
      <c r="J108" s="329">
        <v>7.42</v>
      </c>
      <c r="K108" s="328">
        <v>10.76</v>
      </c>
      <c r="L108" s="328">
        <v>6.7651738448286496</v>
      </c>
      <c r="M108" s="329">
        <v>6.91</v>
      </c>
      <c r="N108" s="294">
        <v>9.27</v>
      </c>
      <c r="O108" s="294">
        <v>9.01</v>
      </c>
    </row>
    <row r="109" spans="4:15" ht="21.6" customHeight="1">
      <c r="D109" s="304" t="s">
        <v>840</v>
      </c>
      <c r="E109" s="327">
        <v>7.2</v>
      </c>
      <c r="F109" s="328">
        <v>7.43</v>
      </c>
      <c r="G109" s="328">
        <v>7.27</v>
      </c>
      <c r="H109" s="328">
        <v>7.32</v>
      </c>
      <c r="I109" s="328">
        <v>7.86</v>
      </c>
      <c r="J109" s="329">
        <v>7.96</v>
      </c>
      <c r="K109" s="328">
        <v>8.1</v>
      </c>
      <c r="L109" s="328">
        <v>7.95380413755802</v>
      </c>
      <c r="M109" s="329">
        <v>7.09</v>
      </c>
      <c r="N109" s="294">
        <v>6.82</v>
      </c>
      <c r="O109" s="294">
        <v>6.11</v>
      </c>
    </row>
    <row r="110" spans="4:15" ht="21.6" customHeight="1">
      <c r="D110" s="305" t="s">
        <v>841</v>
      </c>
      <c r="E110" s="327">
        <v>6.89</v>
      </c>
      <c r="F110" s="328">
        <v>5.04</v>
      </c>
      <c r="G110" s="328">
        <v>4.9400000000000004</v>
      </c>
      <c r="H110" s="328">
        <v>4.9400000000000004</v>
      </c>
      <c r="I110" s="328">
        <v>4.92</v>
      </c>
      <c r="J110" s="329">
        <v>3.93</v>
      </c>
      <c r="K110" s="328">
        <v>3.45</v>
      </c>
      <c r="L110" s="328">
        <v>3.2508180699325702</v>
      </c>
      <c r="M110" s="329">
        <v>3.75</v>
      </c>
    </row>
    <row r="111" spans="4:15" ht="21.75" customHeight="1">
      <c r="D111" s="306" t="s">
        <v>842</v>
      </c>
      <c r="E111" s="327">
        <v>6.39</v>
      </c>
      <c r="F111" s="330">
        <v>5.66</v>
      </c>
      <c r="G111" s="330">
        <v>5.49</v>
      </c>
      <c r="H111" s="330">
        <v>5.66</v>
      </c>
      <c r="I111" s="330">
        <v>5.64</v>
      </c>
      <c r="J111" s="331">
        <v>5.67</v>
      </c>
      <c r="K111" s="330">
        <v>5.64</v>
      </c>
      <c r="L111" s="330">
        <v>5.45506400278681</v>
      </c>
      <c r="M111" s="331">
        <v>5.27</v>
      </c>
      <c r="N111" s="295">
        <v>5.0199999999999996</v>
      </c>
      <c r="O111" s="295">
        <v>4.5599999999999996</v>
      </c>
    </row>
    <row r="112" spans="4:15" ht="21.75" customHeight="1">
      <c r="D112" s="176"/>
      <c r="E112" s="176"/>
      <c r="F112" s="176"/>
      <c r="G112" s="176"/>
      <c r="H112" s="176"/>
      <c r="I112" s="176"/>
      <c r="J112" s="177"/>
      <c r="K112" s="177"/>
      <c r="L112" s="290"/>
      <c r="M112" s="177"/>
      <c r="N112" s="296"/>
      <c r="O112" s="296"/>
    </row>
    <row r="113" spans="4:16" ht="21.75" customHeight="1">
      <c r="D113" s="398" t="s">
        <v>867</v>
      </c>
      <c r="E113" s="280">
        <v>2024</v>
      </c>
      <c r="F113" s="192">
        <v>2023</v>
      </c>
      <c r="G113" s="192">
        <v>2022</v>
      </c>
      <c r="H113" s="321">
        <v>2021</v>
      </c>
      <c r="I113" s="193">
        <v>2020</v>
      </c>
      <c r="J113" s="192">
        <v>2019</v>
      </c>
      <c r="K113" s="192">
        <v>2018</v>
      </c>
      <c r="L113" s="193">
        <v>2017</v>
      </c>
      <c r="M113" s="192">
        <v>2016</v>
      </c>
      <c r="N113" s="281">
        <v>2015</v>
      </c>
      <c r="O113" s="281">
        <v>2014</v>
      </c>
      <c r="P113" s="32"/>
    </row>
    <row r="114" spans="4:16" ht="21.75" customHeight="1">
      <c r="D114" s="303" t="s">
        <v>838</v>
      </c>
      <c r="E114" s="324">
        <v>94.3</v>
      </c>
      <c r="F114" s="325">
        <v>110.14</v>
      </c>
      <c r="G114" s="325">
        <v>94.01</v>
      </c>
      <c r="H114" s="325">
        <v>95.12</v>
      </c>
      <c r="I114" s="325">
        <v>106.28</v>
      </c>
      <c r="J114" s="326">
        <v>99.39</v>
      </c>
      <c r="K114" s="325">
        <v>117.32</v>
      </c>
      <c r="L114" s="325">
        <v>76.97</v>
      </c>
      <c r="M114" s="326">
        <v>74.400000000000006</v>
      </c>
      <c r="N114" s="294">
        <v>114</v>
      </c>
      <c r="O114" s="294">
        <v>114</v>
      </c>
    </row>
    <row r="115" spans="4:16" ht="21.75" customHeight="1">
      <c r="D115" s="304" t="s">
        <v>839</v>
      </c>
      <c r="E115" s="327">
        <v>970.1</v>
      </c>
      <c r="F115" s="328">
        <v>986.88</v>
      </c>
      <c r="G115" s="328">
        <v>1029</v>
      </c>
      <c r="H115" s="328">
        <v>1025</v>
      </c>
      <c r="I115" s="328">
        <v>1255</v>
      </c>
      <c r="J115" s="328">
        <v>1431</v>
      </c>
      <c r="K115" s="328">
        <v>1627.5</v>
      </c>
      <c r="L115" s="328">
        <v>1154.8</v>
      </c>
      <c r="M115" s="328">
        <v>1151.67</v>
      </c>
      <c r="N115" s="297" t="s">
        <v>868</v>
      </c>
      <c r="O115" s="297" t="s">
        <v>869</v>
      </c>
      <c r="P115" s="1495"/>
    </row>
    <row r="116" spans="4:16" ht="21.75" customHeight="1">
      <c r="D116" s="304" t="s">
        <v>840</v>
      </c>
      <c r="E116" s="327">
        <v>49.3</v>
      </c>
      <c r="F116" s="328">
        <v>52.13</v>
      </c>
      <c r="G116" s="328">
        <v>50.79</v>
      </c>
      <c r="H116" s="328">
        <v>49.15</v>
      </c>
      <c r="I116" s="328">
        <v>49.85</v>
      </c>
      <c r="J116" s="329">
        <v>45.74</v>
      </c>
      <c r="K116" s="328">
        <v>42.14</v>
      </c>
      <c r="L116" s="328">
        <v>39.35</v>
      </c>
      <c r="M116" s="329">
        <v>42.27</v>
      </c>
      <c r="N116" s="294">
        <v>42</v>
      </c>
      <c r="O116" s="294">
        <v>42</v>
      </c>
    </row>
    <row r="117" spans="4:16" ht="21.75" customHeight="1">
      <c r="D117" s="305" t="s">
        <v>841</v>
      </c>
      <c r="E117" s="327">
        <v>47.4</v>
      </c>
      <c r="F117" s="328">
        <v>48.43</v>
      </c>
      <c r="G117" s="328">
        <v>43.83</v>
      </c>
      <c r="H117" s="328">
        <v>43.31</v>
      </c>
      <c r="I117" s="328">
        <v>55.9</v>
      </c>
      <c r="J117" s="329">
        <v>51.49</v>
      </c>
      <c r="K117" s="328">
        <v>49.71</v>
      </c>
      <c r="L117" s="328">
        <v>63.33</v>
      </c>
      <c r="M117" s="329">
        <v>70.19</v>
      </c>
    </row>
    <row r="118" spans="4:16" ht="21.75" customHeight="1">
      <c r="D118" s="306" t="s">
        <v>842</v>
      </c>
      <c r="E118" s="327">
        <v>74.400000000000006</v>
      </c>
      <c r="F118" s="330">
        <v>78.75</v>
      </c>
      <c r="G118" s="330">
        <v>71.37</v>
      </c>
      <c r="H118" s="330">
        <v>69.349999999999994</v>
      </c>
      <c r="I118" s="330">
        <v>72.209999999999994</v>
      </c>
      <c r="J118" s="331">
        <v>65.97</v>
      </c>
      <c r="K118" s="330">
        <v>62.79</v>
      </c>
      <c r="L118" s="330">
        <v>58.52</v>
      </c>
      <c r="M118" s="331">
        <v>63.36</v>
      </c>
      <c r="N118" s="294">
        <v>68</v>
      </c>
      <c r="O118" s="294">
        <v>68</v>
      </c>
    </row>
    <row r="119" spans="4:16" ht="21.75" customHeight="1">
      <c r="D119" s="2071" t="s">
        <v>870</v>
      </c>
      <c r="E119" s="2071"/>
      <c r="F119" s="2071"/>
      <c r="G119" s="2071"/>
      <c r="H119" s="2071"/>
      <c r="I119" s="163"/>
      <c r="J119" s="163"/>
      <c r="K119" s="163"/>
      <c r="L119" s="163"/>
      <c r="M119" s="163"/>
    </row>
    <row r="120" spans="4:16" ht="21.75" customHeight="1">
      <c r="D120" s="2071" t="s">
        <v>871</v>
      </c>
      <c r="E120" s="2071"/>
      <c r="F120" s="2071"/>
      <c r="G120" s="2071"/>
      <c r="H120" s="2071"/>
      <c r="I120" s="2071"/>
      <c r="J120" s="2071"/>
    </row>
    <row r="121" spans="4:16" ht="21.75" customHeight="1">
      <c r="D121" s="2071" t="s">
        <v>872</v>
      </c>
      <c r="E121" s="2071"/>
      <c r="F121" s="2071"/>
      <c r="G121" s="2071"/>
      <c r="H121" s="2071"/>
      <c r="I121" s="2071"/>
      <c r="J121" s="2071"/>
    </row>
    <row r="122" spans="4:16" ht="22.5" customHeight="1">
      <c r="D122" s="2072" t="s">
        <v>873</v>
      </c>
      <c r="E122" s="2072"/>
      <c r="F122" s="2072"/>
      <c r="G122" s="2072"/>
      <c r="H122" s="2072"/>
      <c r="I122" s="2072"/>
      <c r="J122" s="2072"/>
    </row>
    <row r="123" spans="4:16" ht="35.1" customHeight="1">
      <c r="D123" s="2072" t="s">
        <v>874</v>
      </c>
      <c r="E123" s="2072"/>
      <c r="F123" s="2072"/>
      <c r="G123" s="2072"/>
      <c r="H123" s="2072"/>
      <c r="I123" s="2072"/>
      <c r="J123" s="2072"/>
    </row>
    <row r="124" spans="4:16" ht="21.75" customHeight="1">
      <c r="D124" s="2071" t="s">
        <v>875</v>
      </c>
      <c r="E124" s="2071"/>
      <c r="F124" s="2071"/>
      <c r="G124" s="2071"/>
      <c r="H124" s="2071"/>
      <c r="I124" s="2071"/>
      <c r="J124" s="2071"/>
    </row>
    <row r="125" spans="4:16" ht="21.75" customHeight="1"/>
    <row r="126" spans="4:16" ht="28.35" customHeight="1">
      <c r="D126" s="398" t="s">
        <v>876</v>
      </c>
      <c r="E126" s="280">
        <v>2024</v>
      </c>
      <c r="F126" s="192">
        <v>2023</v>
      </c>
      <c r="G126" s="192">
        <v>2022</v>
      </c>
      <c r="H126" s="321">
        <v>2021</v>
      </c>
      <c r="I126" s="193">
        <v>2020</v>
      </c>
      <c r="J126" s="192">
        <v>2019</v>
      </c>
    </row>
    <row r="127" spans="4:16" ht="21.75" customHeight="1">
      <c r="D127" s="303" t="s">
        <v>838</v>
      </c>
      <c r="E127" s="311">
        <f>SUM(E32,E39)/Production!E39</f>
        <v>731.59363163921432</v>
      </c>
      <c r="F127" s="312">
        <f>SUM(F32,F39)/Production!F39</f>
        <v>671.94031071136544</v>
      </c>
      <c r="G127" s="312">
        <f>(G32+G39)/Production!G39</f>
        <v>644.52963875205251</v>
      </c>
      <c r="H127" s="312">
        <f>(H32+H39)/Production!H39</f>
        <v>661.34860403356583</v>
      </c>
      <c r="I127" s="312">
        <f>(I32+I39)/Production!I39</f>
        <v>637.54322555407907</v>
      </c>
      <c r="J127" s="313">
        <f>(J32+J39)/Production!J39</f>
        <v>553.2311500359541</v>
      </c>
    </row>
    <row r="128" spans="4:16" ht="21.75" customHeight="1">
      <c r="D128" s="304" t="s">
        <v>839</v>
      </c>
      <c r="E128" s="314">
        <f>SUM(E33,E40)/Production!E40</f>
        <v>1886.8807332585109</v>
      </c>
      <c r="F128" s="315">
        <f>SUM(F33,F40)/Production!F40</f>
        <v>1584.916149068323</v>
      </c>
      <c r="G128" s="315">
        <f>(G33+G40)/Production!G40</f>
        <v>1481.5154207317225</v>
      </c>
      <c r="H128" s="315">
        <f>(H33+H40)/Production!H40</f>
        <v>1589.494719404554</v>
      </c>
      <c r="I128" s="315">
        <f>(I33+I40)/Production!I40</f>
        <v>1760.1584778581755</v>
      </c>
      <c r="J128" s="316">
        <f>(J33+J40)/Production!J40</f>
        <v>1965.3534032751586</v>
      </c>
    </row>
    <row r="129" spans="4:14" ht="21.75" customHeight="1">
      <c r="D129" s="304" t="s">
        <v>840</v>
      </c>
      <c r="E129" s="314">
        <f>SUM(E34,E41)/Production!E43</f>
        <v>721.90552247692756</v>
      </c>
      <c r="F129" s="315">
        <f>SUM(F34,F41)/Production!F43</f>
        <v>670.00568181818187</v>
      </c>
      <c r="G129" s="315">
        <f>(G34+G41)/Production!G43</f>
        <v>645.80749343832019</v>
      </c>
      <c r="H129" s="315">
        <f>(H34+H41)/Production!H43</f>
        <v>610.39367121687872</v>
      </c>
      <c r="I129" s="315">
        <f>(I34+I41)/Production!I43</f>
        <v>637.61547072293217</v>
      </c>
      <c r="J129" s="316">
        <f>(J34+J41)/Production!J43</f>
        <v>636.46464140336127</v>
      </c>
    </row>
    <row r="130" spans="4:14" ht="21.75" customHeight="1">
      <c r="D130" s="305" t="s">
        <v>841</v>
      </c>
      <c r="E130" s="327">
        <f>SUM(E35,E42)/Production!E44</f>
        <v>0</v>
      </c>
      <c r="F130" s="315">
        <f>SUM(F35,F42)/Production!F44</f>
        <v>638.0167364016736</v>
      </c>
      <c r="G130" s="315">
        <f>(G35+G42)/Production!G44</f>
        <v>587.27692307692303</v>
      </c>
      <c r="H130" s="315">
        <f>(H35+H42)/Production!H44</f>
        <v>612.20405809784563</v>
      </c>
      <c r="I130" s="315">
        <f>(I35+I42)/Production!I44</f>
        <v>709.44192510854543</v>
      </c>
      <c r="J130" s="316">
        <f>(J35+J42)/Production!J44</f>
        <v>506.49895172466483</v>
      </c>
    </row>
    <row r="131" spans="4:14" ht="21.75" customHeight="1">
      <c r="D131" s="306" t="s">
        <v>842</v>
      </c>
      <c r="E131" s="314">
        <f>SUM(E36,E43)/Production!E45</f>
        <v>809.93217623497992</v>
      </c>
      <c r="F131" s="317">
        <f>SUM(F36,F43)/Production!F45</f>
        <v>786.60876558102132</v>
      </c>
      <c r="G131" s="317">
        <f>(G36+G43)/Production!G45</f>
        <v>746.01692679127916</v>
      </c>
      <c r="H131" s="317">
        <f>(H36+H43)/Production!H45</f>
        <v>750.76652295520273</v>
      </c>
      <c r="I131" s="317">
        <f>(I36+I43)/Production!I45</f>
        <v>690.23181266435745</v>
      </c>
      <c r="J131" s="318">
        <f>(J36+J43)/Production!J45</f>
        <v>649.43061772670455</v>
      </c>
    </row>
    <row r="132" spans="4:14" ht="21.75" customHeight="1">
      <c r="D132" s="176"/>
      <c r="E132" s="176"/>
      <c r="F132" s="176"/>
      <c r="G132" s="176"/>
      <c r="H132" s="176"/>
      <c r="I132" s="176"/>
      <c r="J132" s="177"/>
    </row>
    <row r="133" spans="4:14" ht="28.35" customHeight="1">
      <c r="D133" s="398" t="s">
        <v>877</v>
      </c>
      <c r="E133" s="280">
        <v>2024</v>
      </c>
      <c r="F133" s="192">
        <v>2023</v>
      </c>
      <c r="G133" s="192">
        <v>2022</v>
      </c>
      <c r="H133" s="321">
        <v>2021</v>
      </c>
      <c r="I133" s="193">
        <v>2020</v>
      </c>
      <c r="J133" s="192">
        <v>2019</v>
      </c>
    </row>
    <row r="134" spans="4:14" ht="21.75" customHeight="1">
      <c r="D134" s="303" t="s">
        <v>838</v>
      </c>
      <c r="E134" s="311">
        <f>SUM(E32,E39)/Production!E21/1000</f>
        <v>12.250416666666668</v>
      </c>
      <c r="F134" s="312">
        <f>SUM(F32,F39)/Production!F21/1000</f>
        <v>15.926027131782945</v>
      </c>
      <c r="G134" s="312">
        <f>(G32+G39)/Production!G21/1000</f>
        <v>13.652819130434782</v>
      </c>
      <c r="H134" s="312">
        <f>(H32+H39)/Production!H21/1000</f>
        <v>13.794587157471504</v>
      </c>
      <c r="I134" s="312">
        <f>(I32+I39)/Production!I21/1000</f>
        <v>16.510254454379513</v>
      </c>
      <c r="J134" s="313">
        <f>(J32+J39)/Production!J21/1000</f>
        <v>13.561780797369709</v>
      </c>
    </row>
    <row r="135" spans="4:14" ht="21.75" customHeight="1">
      <c r="D135" s="304" t="s">
        <v>839</v>
      </c>
      <c r="E135" s="314">
        <f>SUM(E33,E40)/Production!E22/1000</f>
        <v>252.18160999999998</v>
      </c>
      <c r="F135" s="315">
        <f>SUM(F33,F40)/Production!F22/1000</f>
        <v>268.60157894736841</v>
      </c>
      <c r="G135" s="315">
        <f>(G33+G40)/Production!G22/1000</f>
        <v>269.96503222222498</v>
      </c>
      <c r="H135" s="315">
        <f>(H33+H40)/Production!H22/1000</f>
        <v>267.32293103448279</v>
      </c>
      <c r="I135" s="315">
        <f>(I33+I40)/Production!I22/1000</f>
        <v>330.00012066115704</v>
      </c>
      <c r="J135" s="316">
        <f>(J33+J40)/Production!J22/1000</f>
        <v>379.51386086956524</v>
      </c>
    </row>
    <row r="136" spans="4:14" ht="21.75" customHeight="1">
      <c r="D136" s="304" t="s">
        <v>840</v>
      </c>
      <c r="E136" s="314">
        <f>SUM(E34,E41)/Production!E23/1000</f>
        <v>4.9436914373088685</v>
      </c>
      <c r="F136" s="315">
        <f>SUM(F34,F41)/Production!F23/1000</f>
        <v>4.7027318045862412</v>
      </c>
      <c r="G136" s="315">
        <f>(G34+G41)/Production!G23/1000</f>
        <v>4.5188733700642789</v>
      </c>
      <c r="H136" s="315">
        <f>(H34+H41)/Production!H23/1000</f>
        <v>4.094424624027666</v>
      </c>
      <c r="I136" s="315">
        <f>(I34+I41)/Production!I23/1000</f>
        <v>4.0439073678947688</v>
      </c>
      <c r="J136" s="316">
        <f>(J34+J41)/Production!J23/1000</f>
        <v>3.6565982906937684</v>
      </c>
    </row>
    <row r="137" spans="4:14" ht="21.75" customHeight="1">
      <c r="D137" s="305" t="s">
        <v>841</v>
      </c>
      <c r="E137" s="314">
        <f>SUM(E35,E42)/Production!E24/1000</f>
        <v>0</v>
      </c>
      <c r="F137" s="315">
        <f>SUM(F35,F42)/Production!F24/1000</f>
        <v>6.1239357429718879</v>
      </c>
      <c r="G137" s="315">
        <f>(G35+G42)/Production!G24/1000</f>
        <v>5.1936054421768709</v>
      </c>
      <c r="H137" s="315">
        <f>(H35+H42)/Production!H24/1000</f>
        <v>5.3709946996466424</v>
      </c>
      <c r="I137" s="315">
        <f>(I35+I42)/Production!I24/1000</f>
        <v>8.0624352360043918</v>
      </c>
      <c r="J137" s="316">
        <f>(J35+J42)/Production!J24/1000</f>
        <v>6.6354180841539838</v>
      </c>
    </row>
    <row r="138" spans="4:14" ht="21.75" customHeight="1">
      <c r="D138" s="306" t="s">
        <v>842</v>
      </c>
      <c r="E138" s="314">
        <f>SUM(E36,E43)/Production!E25/1000</f>
        <v>9.4345132192846037</v>
      </c>
      <c r="F138" s="317">
        <f>SUM(F36,F43)/Production!F25/1000</f>
        <v>10.947375489647454</v>
      </c>
      <c r="G138" s="317">
        <f>(G36+G43)/Production!G25/1000</f>
        <v>9.695199736842131</v>
      </c>
      <c r="H138" s="317">
        <f>(H36+H43)/Production!H25/1000</f>
        <v>9.2078096568237235</v>
      </c>
      <c r="I138" s="317">
        <f>(I36+I43)/Production!I25/1000</f>
        <v>8.8426055169180522</v>
      </c>
      <c r="J138" s="318">
        <f>(J36+J43)/Production!J25/1000</f>
        <v>7.5643539415006442</v>
      </c>
    </row>
    <row r="139" spans="4:14" ht="21.75" customHeight="1">
      <c r="D139" s="338"/>
      <c r="E139" s="340"/>
      <c r="F139" s="339"/>
      <c r="G139" s="339"/>
      <c r="H139" s="339"/>
      <c r="I139" s="339"/>
      <c r="J139" s="339"/>
    </row>
    <row r="140" spans="4:14" ht="21.75" customHeight="1">
      <c r="D140" s="147" t="s">
        <v>878</v>
      </c>
      <c r="E140" s="340"/>
      <c r="F140" s="339"/>
      <c r="G140" s="339"/>
      <c r="H140" s="339"/>
      <c r="I140" s="339"/>
      <c r="J140" s="339"/>
    </row>
    <row r="141" spans="4:14">
      <c r="D141" s="176"/>
      <c r="E141" s="176"/>
      <c r="F141" s="176"/>
      <c r="G141" s="176"/>
      <c r="H141" s="176"/>
      <c r="I141" s="176"/>
      <c r="J141" s="177"/>
      <c r="L141" s="290"/>
    </row>
    <row r="142" spans="4:14" ht="28.35" customHeight="1">
      <c r="D142" s="398" t="s">
        <v>879</v>
      </c>
      <c r="E142" s="280">
        <v>2024</v>
      </c>
      <c r="F142" s="192">
        <v>2023</v>
      </c>
      <c r="G142" s="192">
        <v>2022</v>
      </c>
      <c r="H142" s="321" t="s">
        <v>858</v>
      </c>
      <c r="I142" s="193">
        <v>2020</v>
      </c>
      <c r="J142" s="192">
        <v>2019</v>
      </c>
      <c r="K142" s="192">
        <v>2018</v>
      </c>
      <c r="L142" s="193">
        <v>2017</v>
      </c>
      <c r="M142" s="194">
        <v>2016</v>
      </c>
      <c r="N142" s="281">
        <v>2015</v>
      </c>
    </row>
    <row r="143" spans="4:14" ht="29.1" customHeight="1">
      <c r="D143" s="332" t="s">
        <v>880</v>
      </c>
      <c r="E143" s="311">
        <v>155</v>
      </c>
      <c r="F143" s="312">
        <v>1276</v>
      </c>
      <c r="G143" s="312">
        <v>1080</v>
      </c>
      <c r="H143" s="312">
        <v>1208</v>
      </c>
      <c r="I143" s="312">
        <v>1085</v>
      </c>
      <c r="J143" s="313">
        <v>404.60199999999998</v>
      </c>
      <c r="K143" s="312">
        <v>410.51251000000002</v>
      </c>
      <c r="L143" s="312">
        <v>176.40100000000001</v>
      </c>
      <c r="M143" s="313">
        <v>321.053</v>
      </c>
      <c r="N143" s="239">
        <v>777.91399999999999</v>
      </c>
    </row>
    <row r="144" spans="4:14" ht="28.35" customHeight="1">
      <c r="D144" s="333" t="s">
        <v>881</v>
      </c>
      <c r="E144" s="314">
        <f>SUM(F144,E143)</f>
        <v>6894</v>
      </c>
      <c r="F144" s="315">
        <f>SUM(G144,F143)</f>
        <v>6739</v>
      </c>
      <c r="G144" s="315">
        <v>5463</v>
      </c>
      <c r="H144" s="315">
        <f>SUM(I144,H143)</f>
        <v>4383</v>
      </c>
      <c r="I144" s="315">
        <v>3175</v>
      </c>
      <c r="J144" s="316">
        <v>2090.4825099999998</v>
      </c>
      <c r="K144" s="315">
        <v>1685.88051</v>
      </c>
      <c r="L144" s="315">
        <v>1275.3679999999999</v>
      </c>
      <c r="M144" s="316">
        <v>1098.9670000000001</v>
      </c>
      <c r="N144" s="239">
        <v>0</v>
      </c>
    </row>
    <row r="145" spans="4:14" ht="21.75" customHeight="1">
      <c r="D145" s="1521" t="s">
        <v>882</v>
      </c>
      <c r="E145" s="314">
        <v>256</v>
      </c>
      <c r="F145" s="315">
        <v>201</v>
      </c>
      <c r="G145" s="315">
        <v>302</v>
      </c>
      <c r="H145" s="315">
        <v>306.14999999999998</v>
      </c>
      <c r="I145" s="315">
        <v>234.01</v>
      </c>
      <c r="J145" s="316">
        <v>148.16</v>
      </c>
      <c r="K145" s="315">
        <v>152.917</v>
      </c>
      <c r="L145" s="315">
        <v>122.28</v>
      </c>
      <c r="M145" s="316">
        <v>61.81</v>
      </c>
      <c r="N145" s="239">
        <v>108.55200000000001</v>
      </c>
    </row>
    <row r="146" spans="4:14" ht="28.35" customHeight="1">
      <c r="D146" s="1522" t="s">
        <v>883</v>
      </c>
      <c r="E146" s="314">
        <f>SUM(F146,E145)</f>
        <v>1784</v>
      </c>
      <c r="F146" s="315">
        <f>SUM(G146,F145)</f>
        <v>1528</v>
      </c>
      <c r="G146" s="315">
        <v>1327</v>
      </c>
      <c r="H146" s="315">
        <v>1025</v>
      </c>
      <c r="I146" s="315">
        <v>719</v>
      </c>
      <c r="J146" s="316">
        <v>485</v>
      </c>
      <c r="K146" s="315">
        <v>337</v>
      </c>
      <c r="L146" s="315">
        <v>184.1</v>
      </c>
      <c r="M146" s="316">
        <v>61.81</v>
      </c>
      <c r="N146" s="239">
        <v>0</v>
      </c>
    </row>
    <row r="147" spans="4:14" ht="21.75" customHeight="1">
      <c r="D147" s="334" t="s">
        <v>884</v>
      </c>
      <c r="E147" s="314">
        <v>17</v>
      </c>
      <c r="F147" s="315">
        <v>28</v>
      </c>
      <c r="G147" s="315">
        <v>53</v>
      </c>
      <c r="H147" s="315">
        <v>34</v>
      </c>
      <c r="I147" s="315">
        <v>25</v>
      </c>
      <c r="J147" s="316">
        <v>27</v>
      </c>
      <c r="K147" s="315">
        <v>29</v>
      </c>
      <c r="L147" s="315">
        <v>22</v>
      </c>
      <c r="M147" s="316">
        <v>11</v>
      </c>
      <c r="N147" s="239">
        <v>30</v>
      </c>
    </row>
    <row r="148" spans="4:14" ht="21.75" customHeight="1">
      <c r="D148" s="334" t="s">
        <v>885</v>
      </c>
      <c r="E148" s="314">
        <f>SUM(F148,E147)</f>
        <v>276</v>
      </c>
      <c r="F148" s="315">
        <f>SUM(G148,F147)</f>
        <v>259</v>
      </c>
      <c r="G148" s="315">
        <v>231</v>
      </c>
      <c r="H148" s="315">
        <f>SUM(I148,H147)</f>
        <v>178</v>
      </c>
      <c r="I148" s="315">
        <v>144</v>
      </c>
      <c r="J148" s="316">
        <f>SUM(K148,J147)</f>
        <v>119</v>
      </c>
      <c r="K148" s="315">
        <f>SUM(L148,K147)</f>
        <v>92</v>
      </c>
      <c r="L148" s="315">
        <f>SUM(M148,L147)</f>
        <v>63</v>
      </c>
      <c r="M148" s="316">
        <f>SUM(M147,N147)</f>
        <v>41</v>
      </c>
    </row>
    <row r="149" spans="4:14" ht="21.75" customHeight="1">
      <c r="D149" s="334" t="s">
        <v>886</v>
      </c>
      <c r="E149" s="314">
        <v>2246.98</v>
      </c>
      <c r="F149" s="315">
        <v>2487</v>
      </c>
      <c r="G149" s="315">
        <v>2568</v>
      </c>
      <c r="H149" s="315">
        <v>2459</v>
      </c>
      <c r="I149" s="315">
        <v>2329</v>
      </c>
      <c r="J149" s="316">
        <v>2206</v>
      </c>
      <c r="K149" s="315">
        <v>2036</v>
      </c>
      <c r="L149" s="315">
        <v>2160</v>
      </c>
      <c r="M149" s="316">
        <v>2146</v>
      </c>
      <c r="N149" s="239">
        <v>2159</v>
      </c>
    </row>
    <row r="150" spans="4:14" ht="21.75" customHeight="1">
      <c r="D150" s="333" t="s">
        <v>887</v>
      </c>
      <c r="E150" s="335">
        <v>14.64</v>
      </c>
      <c r="F150" s="328">
        <v>11.16</v>
      </c>
      <c r="G150" s="328">
        <v>20.76</v>
      </c>
      <c r="H150" s="328">
        <v>13.88</v>
      </c>
      <c r="I150" s="328">
        <v>10.67</v>
      </c>
      <c r="J150" s="328">
        <v>12.24</v>
      </c>
      <c r="K150" s="328">
        <v>14.24</v>
      </c>
      <c r="L150" s="328">
        <v>10.19</v>
      </c>
      <c r="M150" s="329">
        <v>5.14</v>
      </c>
      <c r="N150" s="298">
        <f>N147/N149*1000</f>
        <v>13.895321908290875</v>
      </c>
    </row>
    <row r="151" spans="4:14" ht="28.35" customHeight="1">
      <c r="D151" s="2069" t="s">
        <v>888</v>
      </c>
      <c r="E151" s="2069"/>
      <c r="F151" s="2069"/>
      <c r="G151" s="2069"/>
      <c r="H151" s="2069"/>
      <c r="I151" s="2069"/>
      <c r="J151" s="2069"/>
      <c r="K151" s="336"/>
      <c r="L151" s="336"/>
      <c r="M151" s="336"/>
      <c r="N151" s="337"/>
    </row>
    <row r="152" spans="4:14" ht="21.6" customHeight="1">
      <c r="D152" s="2067" t="s">
        <v>889</v>
      </c>
      <c r="E152" s="2067"/>
      <c r="F152" s="2067"/>
      <c r="G152" s="2067"/>
      <c r="H152" s="2067"/>
      <c r="I152" s="2067"/>
      <c r="J152" s="2067"/>
    </row>
    <row r="153" spans="4:14" ht="21.6" customHeight="1">
      <c r="D153" s="2067" t="s">
        <v>890</v>
      </c>
      <c r="E153" s="2067"/>
      <c r="F153" s="2067"/>
      <c r="G153" s="2067"/>
      <c r="H153" s="2067"/>
      <c r="I153" s="2067"/>
      <c r="J153" s="2067"/>
    </row>
    <row r="154" spans="4:14" ht="29.1" customHeight="1">
      <c r="D154" s="2070" t="s">
        <v>891</v>
      </c>
      <c r="E154" s="2070"/>
      <c r="F154" s="2070"/>
      <c r="G154" s="2070"/>
      <c r="H154" s="2070"/>
      <c r="I154" s="2070"/>
      <c r="J154" s="2070"/>
    </row>
    <row r="155" spans="4:14" ht="29.1" customHeight="1">
      <c r="D155" s="2070" t="s">
        <v>892</v>
      </c>
      <c r="E155" s="2070"/>
      <c r="F155" s="2070"/>
      <c r="G155" s="2070"/>
      <c r="H155" s="2070"/>
      <c r="I155" s="2070"/>
      <c r="J155" s="2070"/>
    </row>
    <row r="156" spans="4:14" ht="15" customHeight="1">
      <c r="D156" s="2067" t="s">
        <v>893</v>
      </c>
      <c r="E156" s="2067"/>
      <c r="F156" s="2068"/>
      <c r="G156" s="2068"/>
      <c r="H156" s="2068"/>
      <c r="I156" s="744"/>
      <c r="J156" s="744"/>
    </row>
    <row r="157" spans="4:14" ht="15" customHeight="1"/>
  </sheetData>
  <sheetProtection algorithmName="SHA-512" hashValue="w7j2fQeLtl35HurQ1PXs1sp8UDWCbBypXxTYIZRtFUR2eYHEIlxrTdgu8AY5wPREuUoyJfuqzQH+CSo+05WOUw==" saltValue="lN7SvzW7neAbzUuTWmWruQ==" spinCount="100000" sheet="1" objects="1" scenarios="1"/>
  <mergeCells count="26">
    <mergeCell ref="D119:H119"/>
    <mergeCell ref="D27:M27"/>
    <mergeCell ref="D28:M28"/>
    <mergeCell ref="D65:J65"/>
    <mergeCell ref="D63:J63"/>
    <mergeCell ref="D64:J64"/>
    <mergeCell ref="D29:M29"/>
    <mergeCell ref="D44:H44"/>
    <mergeCell ref="D52:H52"/>
    <mergeCell ref="D61:H61"/>
    <mergeCell ref="B6:B23"/>
    <mergeCell ref="D156:H156"/>
    <mergeCell ref="D151:J151"/>
    <mergeCell ref="D152:J152"/>
    <mergeCell ref="D153:J153"/>
    <mergeCell ref="D154:J154"/>
    <mergeCell ref="D155:J155"/>
    <mergeCell ref="D120:J120"/>
    <mergeCell ref="D121:J121"/>
    <mergeCell ref="D122:J122"/>
    <mergeCell ref="D123:J123"/>
    <mergeCell ref="D124:J124"/>
    <mergeCell ref="D66:I66"/>
    <mergeCell ref="D67:J67"/>
    <mergeCell ref="D68:J68"/>
    <mergeCell ref="D82:I82"/>
  </mergeCells>
  <pageMargins left="0.75" right="0.75" top="1" bottom="1" header="0.5" footer="0.5"/>
  <pageSetup orientation="portrait" horizontalDpi="4294967295" verticalDpi="4294967295" r:id="rId1"/>
  <customProperties>
    <customPr name="_pios_id" r:id="rId2"/>
  </customPropertie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5:R206"/>
  <sheetViews>
    <sheetView showGridLines="0" showRuler="0" workbookViewId="0">
      <selection activeCell="K10" sqref="K10"/>
    </sheetView>
  </sheetViews>
  <sheetFormatPr defaultColWidth="12.85546875" defaultRowHeight="12.75"/>
  <cols>
    <col min="1" max="3" width="12.85546875" style="148"/>
    <col min="4" max="4" width="28.42578125" style="148" customWidth="1"/>
    <col min="5" max="11" width="14.5703125" style="148" customWidth="1"/>
    <col min="12" max="15" width="0" style="148" hidden="1"/>
    <col min="16" max="16" width="14.42578125" style="148" customWidth="1"/>
    <col min="17" max="16384" width="12.85546875" style="148"/>
  </cols>
  <sheetData>
    <row r="5" spans="2:18" ht="21.75" customHeight="1">
      <c r="D5" s="2079" t="s">
        <v>1946</v>
      </c>
      <c r="E5" s="2079"/>
      <c r="F5" s="2079"/>
    </row>
    <row r="6" spans="2:18" ht="21.75" customHeight="1">
      <c r="B6" s="1888"/>
      <c r="D6" s="147"/>
      <c r="E6" s="147"/>
      <c r="F6" s="187"/>
    </row>
    <row r="7" spans="2:18" ht="21.75" customHeight="1">
      <c r="B7" s="1888"/>
      <c r="D7" s="147"/>
      <c r="E7" s="147"/>
      <c r="F7" s="187"/>
    </row>
    <row r="8" spans="2:18" ht="21.75" customHeight="1">
      <c r="B8" s="1888"/>
      <c r="D8" s="147"/>
      <c r="E8" s="147"/>
      <c r="F8" s="187"/>
      <c r="P8" s="32"/>
      <c r="Q8" s="32"/>
      <c r="R8" s="32"/>
    </row>
    <row r="9" spans="2:18" ht="21.75" customHeight="1">
      <c r="B9" s="1888"/>
      <c r="D9" s="147"/>
      <c r="E9" s="147"/>
      <c r="F9" s="187"/>
    </row>
    <row r="10" spans="2:18" ht="21.75" customHeight="1">
      <c r="B10" s="1888"/>
      <c r="D10" s="147"/>
      <c r="E10" s="147"/>
      <c r="F10" s="187"/>
    </row>
    <row r="11" spans="2:18" ht="21.75" customHeight="1">
      <c r="B11" s="1888"/>
      <c r="D11" s="147"/>
      <c r="E11" s="147"/>
      <c r="F11" s="187"/>
    </row>
    <row r="12" spans="2:18" ht="21.75" customHeight="1">
      <c r="B12" s="1888"/>
      <c r="D12" s="147"/>
      <c r="E12" s="147"/>
      <c r="F12" s="187"/>
    </row>
    <row r="13" spans="2:18" ht="21.75" customHeight="1">
      <c r="B13" s="1888"/>
      <c r="D13" s="147"/>
      <c r="E13" s="147"/>
      <c r="F13" s="187"/>
    </row>
    <row r="14" spans="2:18" ht="21.75" customHeight="1">
      <c r="B14" s="1888"/>
      <c r="D14" s="147"/>
      <c r="E14" s="147"/>
      <c r="F14" s="187"/>
    </row>
    <row r="15" spans="2:18" ht="21.75" customHeight="1">
      <c r="B15" s="1888"/>
      <c r="D15" s="147"/>
      <c r="E15" s="147"/>
      <c r="F15" s="187"/>
    </row>
    <row r="16" spans="2:18" ht="21.75" customHeight="1">
      <c r="B16" s="1888"/>
      <c r="D16" s="147"/>
      <c r="E16" s="147"/>
      <c r="F16" s="187"/>
    </row>
    <row r="17" spans="2:15" ht="21.75" customHeight="1">
      <c r="B17" s="1888"/>
      <c r="D17" s="147"/>
      <c r="E17" s="147"/>
      <c r="F17" s="187"/>
    </row>
    <row r="18" spans="2:15" ht="21.75" customHeight="1">
      <c r="B18" s="1888"/>
      <c r="D18" s="147"/>
      <c r="E18" s="147"/>
      <c r="F18" s="187"/>
      <c r="G18" s="187"/>
      <c r="H18" s="187"/>
      <c r="I18" s="187"/>
      <c r="J18" s="187"/>
      <c r="K18" s="187"/>
      <c r="L18" s="188"/>
      <c r="M18" s="188"/>
      <c r="N18" s="188"/>
      <c r="O18" s="188"/>
    </row>
    <row r="19" spans="2:15" ht="21.75" customHeight="1">
      <c r="B19" s="1888"/>
      <c r="D19" s="147"/>
      <c r="E19" s="147"/>
      <c r="F19" s="187"/>
      <c r="G19" s="187"/>
      <c r="H19" s="187"/>
      <c r="I19" s="187"/>
      <c r="J19" s="187"/>
      <c r="K19" s="187"/>
      <c r="L19" s="188"/>
      <c r="M19" s="188"/>
      <c r="N19" s="188"/>
      <c r="O19" s="188"/>
    </row>
    <row r="20" spans="2:15" ht="21.75" customHeight="1">
      <c r="B20" s="1888"/>
      <c r="D20" s="147"/>
      <c r="E20" s="147"/>
      <c r="F20" s="187"/>
      <c r="G20" s="187"/>
      <c r="H20" s="187"/>
      <c r="I20" s="187"/>
      <c r="J20" s="187"/>
      <c r="K20" s="187"/>
      <c r="L20" s="188"/>
      <c r="M20" s="188"/>
      <c r="N20" s="188"/>
      <c r="O20" s="188"/>
    </row>
    <row r="21" spans="2:15" ht="21.75" customHeight="1">
      <c r="B21" s="1888"/>
      <c r="D21" s="147"/>
      <c r="E21" s="147"/>
      <c r="F21" s="187"/>
      <c r="G21" s="187"/>
      <c r="H21" s="187"/>
      <c r="I21" s="187"/>
      <c r="J21" s="187"/>
      <c r="K21" s="187"/>
      <c r="L21" s="188"/>
      <c r="M21" s="188"/>
      <c r="N21" s="188"/>
      <c r="O21" s="188"/>
    </row>
    <row r="22" spans="2:15" ht="21.75" customHeight="1">
      <c r="B22" s="1888"/>
      <c r="D22" s="147"/>
      <c r="E22" s="147"/>
      <c r="F22" s="187"/>
      <c r="G22" s="187"/>
      <c r="H22" s="187"/>
      <c r="I22" s="187"/>
      <c r="J22" s="187"/>
      <c r="K22" s="187"/>
      <c r="L22" s="188"/>
      <c r="M22" s="188"/>
      <c r="N22" s="188"/>
      <c r="O22" s="188"/>
    </row>
    <row r="23" spans="2:15" ht="21.75" customHeight="1">
      <c r="B23" s="1888"/>
      <c r="D23" s="147"/>
      <c r="E23" s="147"/>
      <c r="F23" s="187"/>
      <c r="G23" s="187"/>
      <c r="H23" s="187"/>
      <c r="I23" s="187"/>
      <c r="J23" s="187"/>
      <c r="K23" s="187"/>
      <c r="L23" s="188"/>
      <c r="M23" s="188"/>
      <c r="N23" s="188"/>
      <c r="O23" s="188"/>
    </row>
    <row r="24" spans="2:15" ht="21.75" customHeight="1">
      <c r="D24" s="147"/>
      <c r="E24" s="147"/>
      <c r="F24" s="187"/>
      <c r="G24" s="187"/>
      <c r="H24" s="187"/>
      <c r="I24" s="187"/>
      <c r="J24" s="187"/>
      <c r="K24" s="187"/>
      <c r="L24" s="188"/>
      <c r="M24" s="188"/>
      <c r="N24" s="188"/>
      <c r="O24" s="188"/>
    </row>
    <row r="25" spans="2:15" ht="21.75" customHeight="1">
      <c r="D25" s="189" t="s">
        <v>894</v>
      </c>
    </row>
    <row r="26" spans="2:15" ht="21.75" customHeight="1">
      <c r="D26" s="190"/>
      <c r="E26" s="191">
        <v>2024</v>
      </c>
      <c r="F26" s="192">
        <v>2023</v>
      </c>
      <c r="G26" s="192">
        <v>2022</v>
      </c>
      <c r="H26" s="192">
        <v>2021</v>
      </c>
      <c r="I26" s="192">
        <v>2020</v>
      </c>
      <c r="J26" s="193">
        <v>2019</v>
      </c>
      <c r="K26" s="194">
        <v>2018</v>
      </c>
      <c r="L26" s="195">
        <v>2017</v>
      </c>
      <c r="M26" s="195">
        <v>2016</v>
      </c>
      <c r="N26" s="195">
        <v>2015</v>
      </c>
      <c r="O26" s="195">
        <v>2014</v>
      </c>
    </row>
    <row r="27" spans="2:15" ht="21.75" customHeight="1">
      <c r="D27" s="273" t="s">
        <v>838</v>
      </c>
      <c r="E27" s="1523">
        <v>1012</v>
      </c>
      <c r="F27" s="197">
        <f>SUM(F37,F58,F96)</f>
        <v>981</v>
      </c>
      <c r="G27" s="197">
        <v>819</v>
      </c>
      <c r="H27" s="198">
        <f>SUM(H37,H58,H96)</f>
        <v>775.5</v>
      </c>
      <c r="I27" s="198">
        <f t="shared" ref="I27:M27" si="0">SUM(I37,I58,I96)</f>
        <v>693.07999999999993</v>
      </c>
      <c r="J27" s="198">
        <f t="shared" si="0"/>
        <v>572.86694075039293</v>
      </c>
      <c r="K27" s="199">
        <f t="shared" si="0"/>
        <v>508.36391116861398</v>
      </c>
      <c r="L27" s="200">
        <f t="shared" si="0"/>
        <v>563.40943232583209</v>
      </c>
      <c r="M27" s="200">
        <f t="shared" si="0"/>
        <v>565.54406266671197</v>
      </c>
      <c r="N27" s="200">
        <v>536.78200000000004</v>
      </c>
      <c r="O27" s="200">
        <v>537.66200000000003</v>
      </c>
    </row>
    <row r="28" spans="2:15" ht="21.75" customHeight="1">
      <c r="D28" s="171" t="s">
        <v>839</v>
      </c>
      <c r="E28" s="201">
        <v>545</v>
      </c>
      <c r="F28" s="168">
        <f>SUM(F42,F63,F97)</f>
        <v>571</v>
      </c>
      <c r="G28" s="168">
        <v>553</v>
      </c>
      <c r="H28" s="169">
        <f t="shared" ref="H28:M28" si="1">SUM(H42,H63,H97)</f>
        <v>535.9</v>
      </c>
      <c r="I28" s="169">
        <f t="shared" si="1"/>
        <v>451.06100000000004</v>
      </c>
      <c r="J28" s="169">
        <f t="shared" si="1"/>
        <v>495.82550000308902</v>
      </c>
      <c r="K28" s="170">
        <f t="shared" si="1"/>
        <v>467.17379583969176</v>
      </c>
      <c r="L28" s="200">
        <f t="shared" si="1"/>
        <v>529.60649943603039</v>
      </c>
      <c r="M28" s="200">
        <f t="shared" si="1"/>
        <v>569.40078122404987</v>
      </c>
      <c r="N28" s="200">
        <v>531.07799999999997</v>
      </c>
      <c r="O28" s="200">
        <v>539.05700000000002</v>
      </c>
    </row>
    <row r="29" spans="2:15" ht="21.75" customHeight="1">
      <c r="D29" s="171" t="s">
        <v>840</v>
      </c>
      <c r="E29" s="201">
        <v>756</v>
      </c>
      <c r="F29" s="168">
        <f>SUM(F43,F64,F98)</f>
        <v>862</v>
      </c>
      <c r="G29" s="168">
        <v>801</v>
      </c>
      <c r="H29" s="169">
        <f>SUM(H43,H64,H98)</f>
        <v>812</v>
      </c>
      <c r="I29" s="169">
        <f>SUM(I43,I64,I98)</f>
        <v>877</v>
      </c>
      <c r="J29" s="169">
        <f>SUM(J43,J64,J98)</f>
        <v>893.32590916892696</v>
      </c>
      <c r="K29" s="170">
        <v>889</v>
      </c>
      <c r="L29" s="202">
        <f>SUM(L43,L64,L98)</f>
        <v>907.09125884261903</v>
      </c>
      <c r="M29" s="202">
        <f>SUM(M43,M64,M98)</f>
        <v>891.91217433853899</v>
      </c>
      <c r="N29" s="202">
        <v>561.27300000000002</v>
      </c>
      <c r="O29" s="202">
        <v>516.67899999999997</v>
      </c>
    </row>
    <row r="30" spans="2:15" ht="21.75" customHeight="1">
      <c r="D30" s="171" t="s">
        <v>841</v>
      </c>
      <c r="E30" s="201">
        <v>143</v>
      </c>
      <c r="F30" s="168">
        <f>SUM(F46,F67,F99)</f>
        <v>168</v>
      </c>
      <c r="G30" s="168">
        <v>106</v>
      </c>
      <c r="H30" s="169">
        <f t="shared" ref="H30:M30" si="2">SUM(H46,H67,H99)</f>
        <v>132.69999999999999</v>
      </c>
      <c r="I30" s="169">
        <f t="shared" si="2"/>
        <v>102.773</v>
      </c>
      <c r="J30" s="169">
        <f t="shared" si="2"/>
        <v>132.80863195625651</v>
      </c>
      <c r="K30" s="170">
        <f t="shared" si="2"/>
        <v>125.30254936131399</v>
      </c>
      <c r="L30" s="202">
        <f t="shared" si="2"/>
        <v>109.7119029688282</v>
      </c>
      <c r="M30" s="200">
        <f t="shared" si="2"/>
        <v>113.84707995710841</v>
      </c>
      <c r="N30" s="203"/>
      <c r="O30" s="203"/>
    </row>
    <row r="31" spans="2:15" ht="21.75" customHeight="1" thickBot="1">
      <c r="D31" s="278" t="s">
        <v>842</v>
      </c>
      <c r="E31" s="1524">
        <f>SUM(E27:E30)</f>
        <v>2456</v>
      </c>
      <c r="F31" s="204">
        <f>SUM(F27:F30)</f>
        <v>2582</v>
      </c>
      <c r="G31" s="204">
        <f t="shared" ref="G31:M31" si="3">SUM(G27:G30)</f>
        <v>2279</v>
      </c>
      <c r="H31" s="173">
        <f t="shared" si="3"/>
        <v>2256.1</v>
      </c>
      <c r="I31" s="173">
        <f t="shared" si="3"/>
        <v>2123.9140000000002</v>
      </c>
      <c r="J31" s="173">
        <f t="shared" si="3"/>
        <v>2094.8269818786657</v>
      </c>
      <c r="K31" s="181">
        <f t="shared" si="3"/>
        <v>1989.8402563696197</v>
      </c>
      <c r="L31" s="205">
        <f t="shared" si="3"/>
        <v>2109.8190935733096</v>
      </c>
      <c r="M31" s="205">
        <f t="shared" si="3"/>
        <v>2140.7040981864093</v>
      </c>
      <c r="N31" s="205">
        <v>1753.163</v>
      </c>
      <c r="O31" s="205">
        <v>1694.0429999999999</v>
      </c>
    </row>
    <row r="32" spans="2:15">
      <c r="D32" s="752" t="s">
        <v>895</v>
      </c>
      <c r="E32" s="165"/>
      <c r="F32" s="206"/>
      <c r="N32" s="207">
        <f>N31/1000</f>
        <v>1.753163</v>
      </c>
      <c r="O32" s="207">
        <f>O31/1000</f>
        <v>1.694043</v>
      </c>
    </row>
    <row r="33" spans="4:15">
      <c r="D33" s="739" t="s">
        <v>896</v>
      </c>
      <c r="E33" s="206"/>
      <c r="F33" s="206"/>
      <c r="N33" s="207"/>
      <c r="O33" s="207"/>
    </row>
    <row r="35" spans="4:15" ht="21.75" customHeight="1">
      <c r="D35" s="189" t="s">
        <v>897</v>
      </c>
      <c r="N35" s="208"/>
      <c r="O35" s="208"/>
    </row>
    <row r="36" spans="4:15" ht="21.75" customHeight="1">
      <c r="D36" s="209" t="s">
        <v>898</v>
      </c>
      <c r="E36" s="191">
        <v>2024</v>
      </c>
      <c r="F36" s="192">
        <v>2023</v>
      </c>
      <c r="G36" s="193">
        <v>2022</v>
      </c>
      <c r="H36" s="193">
        <v>2021</v>
      </c>
      <c r="I36" s="193">
        <v>2020</v>
      </c>
      <c r="J36" s="193">
        <v>2019</v>
      </c>
      <c r="K36" s="194">
        <v>2018</v>
      </c>
      <c r="L36" s="195">
        <v>2017</v>
      </c>
      <c r="M36" s="195">
        <v>2016</v>
      </c>
      <c r="N36" s="195">
        <v>2015</v>
      </c>
      <c r="O36" s="195">
        <v>2014</v>
      </c>
    </row>
    <row r="37" spans="4:15" ht="21.75" customHeight="1">
      <c r="D37" s="1314" t="s">
        <v>838</v>
      </c>
      <c r="E37" s="1316">
        <v>493</v>
      </c>
      <c r="F37" s="1319">
        <v>452</v>
      </c>
      <c r="G37" s="1318">
        <v>438</v>
      </c>
      <c r="H37" s="1320">
        <v>424.9</v>
      </c>
      <c r="I37" s="1322">
        <v>363.702</v>
      </c>
      <c r="J37" s="1322">
        <v>281.71581988994598</v>
      </c>
      <c r="K37" s="1320">
        <v>215.29194070535499</v>
      </c>
      <c r="L37" s="200">
        <v>235.09975192449701</v>
      </c>
      <c r="M37" s="200">
        <v>233.027687652433</v>
      </c>
      <c r="N37" s="200">
        <v>209.69087905979001</v>
      </c>
      <c r="O37" s="200">
        <v>204.67442246487801</v>
      </c>
    </row>
    <row r="38" spans="4:15" ht="21.75" customHeight="1">
      <c r="D38" s="163" t="s">
        <v>580</v>
      </c>
      <c r="E38" s="1317">
        <v>231</v>
      </c>
      <c r="F38" s="178">
        <v>207</v>
      </c>
      <c r="G38" s="887">
        <v>197</v>
      </c>
      <c r="H38" s="1313">
        <v>195</v>
      </c>
      <c r="I38" s="1323">
        <v>152</v>
      </c>
      <c r="J38" s="1323">
        <v>68</v>
      </c>
      <c r="K38" s="346" t="s">
        <v>864</v>
      </c>
    </row>
    <row r="39" spans="4:15" ht="21.75" customHeight="1">
      <c r="D39" s="163" t="s">
        <v>579</v>
      </c>
      <c r="E39" s="1317">
        <v>119</v>
      </c>
      <c r="F39" s="178">
        <v>121</v>
      </c>
      <c r="G39" s="887">
        <v>122</v>
      </c>
      <c r="H39" s="1313">
        <v>120</v>
      </c>
      <c r="I39" s="1323">
        <v>100</v>
      </c>
      <c r="J39" s="1323">
        <v>91</v>
      </c>
      <c r="K39" s="1313">
        <v>104</v>
      </c>
      <c r="L39" s="200">
        <v>99</v>
      </c>
      <c r="M39" s="200">
        <v>97</v>
      </c>
    </row>
    <row r="40" spans="4:15" ht="21.75" customHeight="1">
      <c r="D40" s="163" t="s">
        <v>578</v>
      </c>
      <c r="E40" s="1317">
        <v>70</v>
      </c>
      <c r="F40" s="178">
        <v>55</v>
      </c>
      <c r="G40" s="887">
        <v>56</v>
      </c>
      <c r="H40" s="1313">
        <v>52</v>
      </c>
      <c r="I40" s="1323">
        <v>50</v>
      </c>
      <c r="J40" s="1323">
        <v>66</v>
      </c>
      <c r="K40" s="1313">
        <v>71</v>
      </c>
      <c r="L40" s="200">
        <v>100</v>
      </c>
      <c r="M40" s="200">
        <v>101</v>
      </c>
    </row>
    <row r="41" spans="4:15" ht="21.75" customHeight="1">
      <c r="D41" s="264" t="s">
        <v>577</v>
      </c>
      <c r="E41" s="1312">
        <v>74</v>
      </c>
      <c r="F41" s="903">
        <v>69</v>
      </c>
      <c r="G41" s="197">
        <v>63</v>
      </c>
      <c r="H41" s="180">
        <v>58</v>
      </c>
      <c r="I41" s="198">
        <v>62</v>
      </c>
      <c r="J41" s="198">
        <v>57</v>
      </c>
      <c r="K41" s="180">
        <v>40</v>
      </c>
      <c r="L41" s="200">
        <v>30</v>
      </c>
      <c r="M41" s="200">
        <v>25</v>
      </c>
    </row>
    <row r="42" spans="4:15" ht="21.75" customHeight="1">
      <c r="D42" s="696" t="s">
        <v>839</v>
      </c>
      <c r="E42" s="270">
        <v>9.6999999999999993</v>
      </c>
      <c r="F42" s="904">
        <v>10</v>
      </c>
      <c r="G42" s="167">
        <v>10</v>
      </c>
      <c r="H42" s="1321">
        <v>8.9</v>
      </c>
      <c r="I42" s="173">
        <v>6.617</v>
      </c>
      <c r="J42" s="173">
        <v>6.2083299786839499</v>
      </c>
      <c r="K42" s="1321">
        <v>5.52011024969174</v>
      </c>
      <c r="L42" s="200">
        <v>8.5632083256296596</v>
      </c>
      <c r="M42" s="200">
        <v>8.7137648681967494</v>
      </c>
      <c r="N42" s="200">
        <v>7.1019448376507697</v>
      </c>
      <c r="O42" s="200">
        <v>6.9865958688194603</v>
      </c>
    </row>
    <row r="43" spans="4:15" ht="21.75" customHeight="1">
      <c r="D43" s="1315" t="s">
        <v>840</v>
      </c>
      <c r="E43" s="1309">
        <v>250</v>
      </c>
      <c r="F43" s="1319">
        <v>265</v>
      </c>
      <c r="G43" s="1310">
        <f t="shared" ref="G43:M43" si="4">SUM(G44:G45)</f>
        <v>284</v>
      </c>
      <c r="H43" s="1320">
        <f t="shared" si="4"/>
        <v>301</v>
      </c>
      <c r="I43" s="1311">
        <f t="shared" si="4"/>
        <v>317</v>
      </c>
      <c r="J43" s="1311">
        <f t="shared" si="4"/>
        <v>317</v>
      </c>
      <c r="K43" s="1320">
        <f t="shared" si="4"/>
        <v>316</v>
      </c>
      <c r="L43" s="210">
        <f t="shared" si="4"/>
        <v>312</v>
      </c>
      <c r="M43" s="210">
        <f t="shared" si="4"/>
        <v>267</v>
      </c>
    </row>
    <row r="44" spans="4:15" ht="21.75" customHeight="1">
      <c r="D44" s="163" t="s">
        <v>575</v>
      </c>
      <c r="E44" s="1317">
        <v>37</v>
      </c>
      <c r="F44" s="178">
        <v>43</v>
      </c>
      <c r="G44" s="887">
        <v>77</v>
      </c>
      <c r="H44" s="1313">
        <v>87</v>
      </c>
      <c r="I44" s="1323">
        <v>91</v>
      </c>
      <c r="J44" s="1323">
        <v>96</v>
      </c>
      <c r="K44" s="1313">
        <v>116</v>
      </c>
      <c r="L44" s="200">
        <v>96</v>
      </c>
      <c r="M44" s="200">
        <v>50</v>
      </c>
    </row>
    <row r="45" spans="4:15" ht="21.75" customHeight="1">
      <c r="D45" s="264" t="s">
        <v>574</v>
      </c>
      <c r="E45" s="1312">
        <v>213</v>
      </c>
      <c r="F45" s="903">
        <v>223</v>
      </c>
      <c r="G45" s="197">
        <v>207</v>
      </c>
      <c r="H45" s="180">
        <v>214</v>
      </c>
      <c r="I45" s="198">
        <v>226</v>
      </c>
      <c r="J45" s="198">
        <v>221</v>
      </c>
      <c r="K45" s="180">
        <v>200</v>
      </c>
      <c r="L45" s="200">
        <v>216</v>
      </c>
      <c r="M45" s="200">
        <v>217</v>
      </c>
    </row>
    <row r="46" spans="4:15" ht="21.75" customHeight="1">
      <c r="D46" s="696" t="s">
        <v>841</v>
      </c>
      <c r="E46" s="183">
        <v>48</v>
      </c>
      <c r="F46" s="904">
        <v>51</v>
      </c>
      <c r="G46" s="167">
        <v>57</v>
      </c>
      <c r="H46" s="1321">
        <v>52.2</v>
      </c>
      <c r="I46" s="173">
        <v>28.7</v>
      </c>
      <c r="J46" s="173">
        <v>33.299999999999997</v>
      </c>
      <c r="K46" s="1321">
        <v>28.7</v>
      </c>
      <c r="L46" s="200">
        <v>28.2</v>
      </c>
      <c r="M46" s="200">
        <v>29.4</v>
      </c>
      <c r="N46" s="211"/>
      <c r="O46" s="211"/>
    </row>
    <row r="47" spans="4:15" ht="21.75" customHeight="1" thickBot="1">
      <c r="D47" s="184" t="s">
        <v>899</v>
      </c>
      <c r="E47" s="270">
        <f>SUM(E37,E42,E43,E46)</f>
        <v>800.7</v>
      </c>
      <c r="F47" s="904">
        <f t="shared" ref="F47:O47" si="5">SUM(F37,F42,F43,F46)</f>
        <v>778</v>
      </c>
      <c r="G47" s="167">
        <f t="shared" si="5"/>
        <v>789</v>
      </c>
      <c r="H47" s="1321">
        <f t="shared" si="5"/>
        <v>787</v>
      </c>
      <c r="I47" s="247">
        <f t="shared" si="5"/>
        <v>716.01900000000001</v>
      </c>
      <c r="J47" s="247">
        <f t="shared" si="5"/>
        <v>638.22414986862987</v>
      </c>
      <c r="K47" s="1324">
        <f t="shared" si="5"/>
        <v>565.51205095504679</v>
      </c>
      <c r="L47" s="212">
        <f t="shared" si="5"/>
        <v>583.86296025012666</v>
      </c>
      <c r="M47" s="212">
        <f t="shared" si="5"/>
        <v>538.14145252062974</v>
      </c>
      <c r="N47" s="213">
        <f t="shared" si="5"/>
        <v>216.79282389744077</v>
      </c>
      <c r="O47" s="213">
        <f t="shared" si="5"/>
        <v>211.66101833369746</v>
      </c>
    </row>
    <row r="48" spans="4:15">
      <c r="D48" s="752" t="s">
        <v>900</v>
      </c>
      <c r="E48" s="165"/>
      <c r="F48" s="165"/>
      <c r="G48" s="163"/>
      <c r="H48" s="163"/>
      <c r="I48" s="163"/>
      <c r="J48" s="163"/>
      <c r="K48" s="163"/>
      <c r="L48" s="214"/>
      <c r="M48" s="214"/>
      <c r="N48" s="214"/>
      <c r="O48" s="214"/>
    </row>
    <row r="49" spans="4:17">
      <c r="D49" s="752" t="s">
        <v>896</v>
      </c>
      <c r="E49" s="163"/>
    </row>
    <row r="51" spans="4:17" ht="21.75" customHeight="1">
      <c r="D51" s="189" t="s">
        <v>901</v>
      </c>
    </row>
    <row r="52" spans="4:17" ht="21.75" customHeight="1">
      <c r="D52" s="190"/>
      <c r="E52" s="191">
        <v>2024</v>
      </c>
      <c r="F52" s="192">
        <v>2023</v>
      </c>
      <c r="G52" s="193">
        <v>2022</v>
      </c>
      <c r="H52" s="193">
        <v>2021</v>
      </c>
      <c r="I52" s="193">
        <v>2020</v>
      </c>
      <c r="J52" s="193">
        <v>2019</v>
      </c>
      <c r="K52" s="194">
        <v>2018</v>
      </c>
      <c r="L52" s="195">
        <v>2017</v>
      </c>
      <c r="M52" s="195">
        <v>2016</v>
      </c>
      <c r="N52" s="215"/>
      <c r="O52" s="215"/>
    </row>
    <row r="53" spans="4:17" ht="21.75" customHeight="1" thickBot="1">
      <c r="D53" s="171" t="s">
        <v>902</v>
      </c>
      <c r="E53" s="248">
        <v>0.62</v>
      </c>
      <c r="F53" s="249">
        <v>0.57999999999999996</v>
      </c>
      <c r="G53" s="250">
        <v>0.53</v>
      </c>
      <c r="H53" s="251">
        <v>0.54</v>
      </c>
      <c r="I53" s="251">
        <v>0.5</v>
      </c>
      <c r="J53" s="251">
        <f t="shared" ref="J53:O53" si="6">J37/J47</f>
        <v>0.44140576621541744</v>
      </c>
      <c r="K53" s="252">
        <f t="shared" si="6"/>
        <v>0.38070265760343414</v>
      </c>
      <c r="L53" s="216">
        <f t="shared" si="6"/>
        <v>0.4026625559939277</v>
      </c>
      <c r="M53" s="216">
        <f t="shared" si="6"/>
        <v>0.43302311420341633</v>
      </c>
      <c r="N53" s="216">
        <f t="shared" si="6"/>
        <v>0.9672408675251607</v>
      </c>
      <c r="O53" s="216">
        <f t="shared" si="6"/>
        <v>0.96699157963132998</v>
      </c>
      <c r="Q53" s="403"/>
    </row>
    <row r="54" spans="4:17" ht="21.75" customHeight="1">
      <c r="D54" s="752" t="s">
        <v>903</v>
      </c>
      <c r="E54" s="163"/>
      <c r="F54" s="163"/>
      <c r="G54" s="163"/>
      <c r="H54" s="176"/>
      <c r="I54" s="176"/>
      <c r="J54" s="176"/>
      <c r="K54" s="176"/>
      <c r="L54" s="217"/>
      <c r="M54" s="217"/>
      <c r="N54" s="217"/>
      <c r="O54" s="217"/>
    </row>
    <row r="55" spans="4:17" ht="21.75" customHeight="1"/>
    <row r="56" spans="4:17" ht="21.75" customHeight="1">
      <c r="D56" s="189" t="s">
        <v>904</v>
      </c>
      <c r="E56" s="218"/>
      <c r="F56" s="218"/>
      <c r="G56" s="218"/>
      <c r="H56" s="219"/>
      <c r="I56" s="219"/>
      <c r="J56" s="219"/>
      <c r="K56" s="219"/>
      <c r="L56" s="215"/>
      <c r="M56" s="215"/>
      <c r="N56" s="215"/>
      <c r="O56" s="215"/>
    </row>
    <row r="57" spans="4:17" ht="21.75" customHeight="1">
      <c r="D57" s="209" t="s">
        <v>905</v>
      </c>
      <c r="E57" s="191">
        <v>2024</v>
      </c>
      <c r="F57" s="192">
        <v>2023</v>
      </c>
      <c r="G57" s="193">
        <v>2022</v>
      </c>
      <c r="H57" s="193">
        <v>2021</v>
      </c>
      <c r="I57" s="193">
        <v>2020</v>
      </c>
      <c r="J57" s="193">
        <v>2019</v>
      </c>
      <c r="K57" s="194">
        <v>2018</v>
      </c>
      <c r="L57" s="195">
        <v>2017</v>
      </c>
      <c r="M57" s="195">
        <v>2016</v>
      </c>
      <c r="N57" s="195">
        <v>2015</v>
      </c>
      <c r="O57" s="195">
        <v>2014</v>
      </c>
    </row>
    <row r="58" spans="4:17" ht="21.75" customHeight="1">
      <c r="D58" s="277" t="s">
        <v>838</v>
      </c>
      <c r="E58" s="183">
        <v>125</v>
      </c>
      <c r="F58" s="167">
        <v>109</v>
      </c>
      <c r="G58" s="167">
        <v>106</v>
      </c>
      <c r="H58" s="167">
        <v>105.6</v>
      </c>
      <c r="I58" s="167">
        <v>97.378</v>
      </c>
      <c r="J58" s="167">
        <v>120.03960985000001</v>
      </c>
      <c r="K58" s="181">
        <v>140.66037689999999</v>
      </c>
      <c r="L58" s="200">
        <v>160.000730232</v>
      </c>
      <c r="M58" s="200">
        <v>165.89389439499999</v>
      </c>
      <c r="N58" s="200">
        <v>172.66668333000001</v>
      </c>
      <c r="O58" s="200">
        <v>176.99912266999999</v>
      </c>
    </row>
    <row r="59" spans="4:17" ht="21.75" customHeight="1">
      <c r="D59" s="171" t="s">
        <v>580</v>
      </c>
      <c r="E59" s="183">
        <v>0</v>
      </c>
      <c r="F59" s="168">
        <v>0</v>
      </c>
      <c r="G59" s="168">
        <v>0</v>
      </c>
      <c r="H59" s="168">
        <v>0</v>
      </c>
      <c r="I59" s="168">
        <v>0</v>
      </c>
      <c r="J59" s="168">
        <v>0</v>
      </c>
      <c r="K59" s="172"/>
    </row>
    <row r="60" spans="4:17" ht="21.75" customHeight="1">
      <c r="D60" s="171" t="s">
        <v>579</v>
      </c>
      <c r="E60" s="183">
        <v>0</v>
      </c>
      <c r="F60" s="168">
        <v>0</v>
      </c>
      <c r="G60" s="168">
        <v>0</v>
      </c>
      <c r="H60" s="168">
        <v>0</v>
      </c>
      <c r="I60" s="168">
        <v>0</v>
      </c>
      <c r="J60" s="168">
        <v>0</v>
      </c>
      <c r="K60" s="170"/>
      <c r="L60" s="200">
        <v>0</v>
      </c>
      <c r="M60" s="200">
        <v>0</v>
      </c>
    </row>
    <row r="61" spans="4:17" ht="21.75" customHeight="1">
      <c r="D61" s="171" t="s">
        <v>578</v>
      </c>
      <c r="E61" s="183">
        <v>125</v>
      </c>
      <c r="F61" s="168">
        <v>109</v>
      </c>
      <c r="G61" s="168">
        <v>106</v>
      </c>
      <c r="H61" s="168">
        <v>106</v>
      </c>
      <c r="I61" s="168">
        <v>97</v>
      </c>
      <c r="J61" s="168">
        <v>86</v>
      </c>
      <c r="K61" s="170">
        <v>91</v>
      </c>
      <c r="L61" s="200">
        <v>91</v>
      </c>
      <c r="M61" s="200">
        <v>90</v>
      </c>
    </row>
    <row r="62" spans="4:17" ht="21.75" customHeight="1">
      <c r="D62" s="171" t="s">
        <v>577</v>
      </c>
      <c r="E62" s="183">
        <v>0</v>
      </c>
      <c r="F62" s="168">
        <v>0</v>
      </c>
      <c r="G62" s="168">
        <v>0</v>
      </c>
      <c r="H62" s="168">
        <v>0</v>
      </c>
      <c r="I62" s="168">
        <v>0</v>
      </c>
      <c r="J62" s="168">
        <v>34</v>
      </c>
      <c r="K62" s="170">
        <v>50</v>
      </c>
      <c r="L62" s="200">
        <v>53</v>
      </c>
      <c r="M62" s="200">
        <v>53</v>
      </c>
    </row>
    <row r="63" spans="4:17" ht="21.75" customHeight="1">
      <c r="D63" s="166" t="s">
        <v>839</v>
      </c>
      <c r="E63" s="183">
        <v>422</v>
      </c>
      <c r="F63" s="167">
        <v>450</v>
      </c>
      <c r="G63" s="167">
        <v>506</v>
      </c>
      <c r="H63" s="167">
        <v>493</v>
      </c>
      <c r="I63" s="167">
        <v>415.44400000000002</v>
      </c>
      <c r="J63" s="167">
        <v>462.92207639999998</v>
      </c>
      <c r="K63" s="181">
        <v>436.31768559</v>
      </c>
      <c r="L63" s="200">
        <v>492.86752811999997</v>
      </c>
      <c r="M63" s="200">
        <v>525.98712017000003</v>
      </c>
      <c r="N63" s="200">
        <v>489.52537589999997</v>
      </c>
      <c r="O63" s="200">
        <v>491.47221469999999</v>
      </c>
    </row>
    <row r="64" spans="4:17" ht="21.75" customHeight="1">
      <c r="D64" s="166" t="s">
        <v>840</v>
      </c>
      <c r="E64" s="183">
        <v>285</v>
      </c>
      <c r="F64" s="167">
        <v>295</v>
      </c>
      <c r="G64" s="167">
        <v>315</v>
      </c>
      <c r="H64" s="167">
        <f t="shared" ref="H64:M64" si="7">SUM(H65:H66)</f>
        <v>302</v>
      </c>
      <c r="I64" s="167">
        <f t="shared" si="7"/>
        <v>344</v>
      </c>
      <c r="J64" s="167">
        <f t="shared" si="7"/>
        <v>351</v>
      </c>
      <c r="K64" s="181">
        <f t="shared" si="7"/>
        <v>329</v>
      </c>
      <c r="L64" s="200">
        <f t="shared" si="7"/>
        <v>355</v>
      </c>
      <c r="M64" s="200">
        <f t="shared" si="7"/>
        <v>422</v>
      </c>
    </row>
    <row r="65" spans="4:15" ht="21.75" customHeight="1">
      <c r="D65" s="171" t="s">
        <v>575</v>
      </c>
      <c r="E65" s="183">
        <v>77</v>
      </c>
      <c r="F65" s="168">
        <v>88</v>
      </c>
      <c r="G65" s="168">
        <v>100</v>
      </c>
      <c r="H65" s="168">
        <v>97</v>
      </c>
      <c r="I65" s="168">
        <v>121</v>
      </c>
      <c r="J65" s="168">
        <v>113</v>
      </c>
      <c r="K65" s="170">
        <v>100</v>
      </c>
      <c r="L65" s="200">
        <v>101</v>
      </c>
      <c r="M65" s="200">
        <v>125</v>
      </c>
    </row>
    <row r="66" spans="4:15" ht="21.75" customHeight="1">
      <c r="D66" s="171" t="s">
        <v>574</v>
      </c>
      <c r="E66" s="183">
        <v>208</v>
      </c>
      <c r="F66" s="168">
        <v>207</v>
      </c>
      <c r="G66" s="168">
        <v>215</v>
      </c>
      <c r="H66" s="168">
        <v>205</v>
      </c>
      <c r="I66" s="168">
        <v>223</v>
      </c>
      <c r="J66" s="168">
        <v>238</v>
      </c>
      <c r="K66" s="170">
        <v>229</v>
      </c>
      <c r="L66" s="200">
        <v>254</v>
      </c>
      <c r="M66" s="200">
        <v>297</v>
      </c>
    </row>
    <row r="67" spans="4:15" ht="21.75" customHeight="1">
      <c r="D67" s="166" t="s">
        <v>841</v>
      </c>
      <c r="E67" s="183">
        <v>0</v>
      </c>
      <c r="F67" s="167">
        <v>0</v>
      </c>
      <c r="G67" s="167">
        <v>0</v>
      </c>
      <c r="H67" s="167">
        <v>26.5</v>
      </c>
      <c r="I67" s="167">
        <v>33.299999999999997</v>
      </c>
      <c r="J67" s="167">
        <v>38.700000000000003</v>
      </c>
      <c r="K67" s="181">
        <v>33.299999999999997</v>
      </c>
      <c r="L67" s="200">
        <v>32.799999999999997</v>
      </c>
      <c r="M67" s="200">
        <v>39</v>
      </c>
    </row>
    <row r="68" spans="4:15" ht="21.75" customHeight="1" thickBot="1">
      <c r="D68" s="278" t="s">
        <v>899</v>
      </c>
      <c r="E68" s="183">
        <v>832</v>
      </c>
      <c r="F68" s="167">
        <f t="shared" ref="F68:M68" si="8">SUM(F67,F58,F63,F64)</f>
        <v>854</v>
      </c>
      <c r="G68" s="167">
        <f t="shared" si="8"/>
        <v>927</v>
      </c>
      <c r="H68" s="167">
        <f t="shared" si="8"/>
        <v>927.1</v>
      </c>
      <c r="I68" s="167">
        <f t="shared" si="8"/>
        <v>890.12200000000007</v>
      </c>
      <c r="J68" s="167">
        <f t="shared" si="8"/>
        <v>972.66168625</v>
      </c>
      <c r="K68" s="182">
        <f t="shared" si="8"/>
        <v>939.27806248999991</v>
      </c>
      <c r="L68" s="205">
        <f t="shared" si="8"/>
        <v>1040.6682583520001</v>
      </c>
      <c r="M68" s="205">
        <f t="shared" si="8"/>
        <v>1152.881014565</v>
      </c>
      <c r="N68" s="205">
        <v>793.02573503492397</v>
      </c>
      <c r="O68" s="205">
        <v>794.17374364538</v>
      </c>
    </row>
    <row r="69" spans="4:15">
      <c r="D69" s="752" t="s">
        <v>906</v>
      </c>
      <c r="E69" s="165"/>
      <c r="F69" s="165"/>
      <c r="G69" s="163"/>
      <c r="H69" s="176"/>
      <c r="I69" s="176"/>
      <c r="J69" s="176"/>
      <c r="K69" s="176"/>
      <c r="L69" s="217"/>
      <c r="M69" s="217"/>
      <c r="N69" s="217"/>
      <c r="O69" s="217"/>
    </row>
    <row r="70" spans="4:15">
      <c r="D70" s="752" t="s">
        <v>896</v>
      </c>
      <c r="E70" s="165"/>
      <c r="F70" s="165"/>
    </row>
    <row r="71" spans="4:15" ht="15" hidden="1" customHeight="1">
      <c r="D71" s="220" t="s">
        <v>904</v>
      </c>
      <c r="E71" s="220"/>
      <c r="F71" s="220"/>
      <c r="G71" s="220"/>
      <c r="H71" s="215"/>
      <c r="I71" s="215"/>
      <c r="J71" s="215"/>
      <c r="K71" s="215"/>
      <c r="L71" s="215"/>
      <c r="M71" s="215"/>
    </row>
    <row r="72" spans="4:15" ht="15" hidden="1" customHeight="1">
      <c r="D72" s="220" t="s">
        <v>907</v>
      </c>
      <c r="E72" s="220"/>
      <c r="F72" s="220"/>
      <c r="G72" s="220"/>
      <c r="H72" s="195">
        <v>2021</v>
      </c>
      <c r="I72" s="195">
        <v>2020</v>
      </c>
      <c r="J72" s="195">
        <v>2019</v>
      </c>
      <c r="K72" s="195">
        <v>2018</v>
      </c>
      <c r="L72" s="195">
        <v>2017</v>
      </c>
      <c r="M72" s="195">
        <v>2016</v>
      </c>
    </row>
    <row r="73" spans="4:15" ht="15" hidden="1" customHeight="1">
      <c r="D73" s="176" t="s">
        <v>908</v>
      </c>
      <c r="E73" s="176"/>
      <c r="H73" s="200">
        <v>645</v>
      </c>
      <c r="I73" s="202">
        <v>565.39503972177602</v>
      </c>
      <c r="J73" s="202">
        <v>674.16551768999705</v>
      </c>
      <c r="K73" s="202">
        <v>658.19045000000006</v>
      </c>
      <c r="L73" s="202">
        <v>785.00437999999997</v>
      </c>
      <c r="M73" s="202">
        <v>965.46924999999999</v>
      </c>
    </row>
    <row r="74" spans="4:15" ht="15" hidden="1" customHeight="1">
      <c r="D74" s="176" t="s">
        <v>909</v>
      </c>
      <c r="E74" s="176"/>
      <c r="H74" s="200">
        <v>282</v>
      </c>
      <c r="I74" s="221">
        <v>160.967716</v>
      </c>
      <c r="J74" s="221">
        <v>130.3649935</v>
      </c>
      <c r="K74" s="221">
        <v>129.833383</v>
      </c>
      <c r="L74" s="221">
        <v>97.564794000000006</v>
      </c>
      <c r="M74" s="221">
        <v>3.7962924999999998</v>
      </c>
    </row>
    <row r="75" spans="4:15" ht="15" hidden="1" customHeight="1">
      <c r="D75" s="222" t="s">
        <v>910</v>
      </c>
      <c r="E75" s="176"/>
      <c r="H75" s="223">
        <v>927</v>
      </c>
      <c r="I75" s="224">
        <v>726.78700000000003</v>
      </c>
      <c r="J75" s="224">
        <v>805.256271042295</v>
      </c>
      <c r="K75" s="224">
        <v>788.48560685477003</v>
      </c>
      <c r="L75" s="224">
        <v>882.83864766802503</v>
      </c>
      <c r="M75" s="224">
        <f>SUM(M73:M74)</f>
        <v>969.26554250000004</v>
      </c>
    </row>
    <row r="76" spans="4:15" hidden="1">
      <c r="D76" s="217"/>
      <c r="E76" s="217"/>
      <c r="F76" s="217"/>
      <c r="G76" s="217"/>
      <c r="H76" s="217" t="s">
        <v>911</v>
      </c>
      <c r="I76" s="225">
        <v>0.67</v>
      </c>
      <c r="J76" s="225">
        <v>0.67</v>
      </c>
      <c r="K76" s="217" t="s">
        <v>912</v>
      </c>
      <c r="L76" s="217" t="s">
        <v>912</v>
      </c>
      <c r="M76" s="217" t="s">
        <v>913</v>
      </c>
    </row>
    <row r="77" spans="4:15" ht="21.75" customHeight="1"/>
    <row r="78" spans="4:15" ht="20.45" customHeight="1">
      <c r="D78" s="189" t="s">
        <v>914</v>
      </c>
      <c r="E78" s="218"/>
      <c r="F78" s="218"/>
      <c r="G78" s="218"/>
      <c r="H78" s="219"/>
      <c r="I78" s="219"/>
      <c r="J78" s="219"/>
      <c r="K78" s="219"/>
      <c r="L78" s="215"/>
      <c r="M78" s="215"/>
    </row>
    <row r="79" spans="4:15" ht="24">
      <c r="D79" s="185" t="s">
        <v>915</v>
      </c>
      <c r="E79" s="191">
        <v>2024</v>
      </c>
      <c r="F79" s="192">
        <v>2023</v>
      </c>
      <c r="G79" s="193">
        <v>2022</v>
      </c>
      <c r="H79" s="193">
        <v>2021</v>
      </c>
      <c r="I79" s="193">
        <v>2020</v>
      </c>
      <c r="J79" s="193">
        <v>2019</v>
      </c>
      <c r="K79" s="194">
        <v>2018</v>
      </c>
      <c r="L79" s="195">
        <v>2017</v>
      </c>
      <c r="M79" s="195">
        <v>2016</v>
      </c>
    </row>
    <row r="80" spans="4:15" ht="21.75" customHeight="1">
      <c r="D80" s="277" t="s">
        <v>838</v>
      </c>
      <c r="E80" s="253">
        <v>619</v>
      </c>
      <c r="F80" s="254">
        <f t="shared" ref="F80:G90" si="9">SUM(F37,F58)</f>
        <v>561</v>
      </c>
      <c r="G80" s="254">
        <f t="shared" si="9"/>
        <v>544</v>
      </c>
      <c r="H80" s="254">
        <v>530.5</v>
      </c>
      <c r="I80" s="254">
        <v>461.08</v>
      </c>
      <c r="J80" s="254">
        <v>401.75542973994601</v>
      </c>
      <c r="K80" s="255">
        <v>355.95231760535501</v>
      </c>
      <c r="L80" s="202">
        <v>395.10048215649698</v>
      </c>
      <c r="M80" s="200">
        <v>398.92158204743299</v>
      </c>
      <c r="N80" s="200">
        <v>398.92158204743299</v>
      </c>
    </row>
    <row r="81" spans="4:15" ht="21.75" customHeight="1">
      <c r="D81" s="171" t="s">
        <v>580</v>
      </c>
      <c r="E81" s="253">
        <v>231</v>
      </c>
      <c r="F81" s="256">
        <f t="shared" si="9"/>
        <v>207</v>
      </c>
      <c r="G81" s="256">
        <f t="shared" si="9"/>
        <v>197</v>
      </c>
      <c r="H81" s="256">
        <v>195</v>
      </c>
      <c r="I81" s="256">
        <v>152</v>
      </c>
      <c r="J81" s="256">
        <v>68</v>
      </c>
      <c r="K81" s="257">
        <v>0</v>
      </c>
      <c r="L81" s="202">
        <v>0</v>
      </c>
      <c r="M81" s="200">
        <v>0</v>
      </c>
    </row>
    <row r="82" spans="4:15" ht="21.75" customHeight="1">
      <c r="D82" s="171" t="s">
        <v>579</v>
      </c>
      <c r="E82" s="253">
        <v>119</v>
      </c>
      <c r="F82" s="256">
        <f t="shared" si="9"/>
        <v>121</v>
      </c>
      <c r="G82" s="256">
        <f t="shared" si="9"/>
        <v>122</v>
      </c>
      <c r="H82" s="256">
        <v>120</v>
      </c>
      <c r="I82" s="256">
        <v>100</v>
      </c>
      <c r="J82" s="256">
        <v>91</v>
      </c>
      <c r="K82" s="258">
        <v>104</v>
      </c>
      <c r="L82" s="202">
        <v>99</v>
      </c>
      <c r="M82" s="200">
        <v>97</v>
      </c>
    </row>
    <row r="83" spans="4:15" ht="21.75" customHeight="1">
      <c r="D83" s="171" t="s">
        <v>578</v>
      </c>
      <c r="E83" s="253">
        <v>195</v>
      </c>
      <c r="F83" s="256">
        <f t="shared" si="9"/>
        <v>164</v>
      </c>
      <c r="G83" s="256">
        <f t="shared" si="9"/>
        <v>162</v>
      </c>
      <c r="H83" s="256">
        <v>158</v>
      </c>
      <c r="I83" s="256">
        <v>147</v>
      </c>
      <c r="J83" s="256">
        <v>152</v>
      </c>
      <c r="K83" s="258">
        <v>162</v>
      </c>
      <c r="L83" s="202">
        <v>191</v>
      </c>
      <c r="M83" s="200">
        <v>191</v>
      </c>
      <c r="N83" s="200">
        <v>191</v>
      </c>
    </row>
    <row r="84" spans="4:15" ht="21.75" customHeight="1">
      <c r="D84" s="171" t="s">
        <v>577</v>
      </c>
      <c r="E84" s="253">
        <v>74</v>
      </c>
      <c r="F84" s="256">
        <f t="shared" si="9"/>
        <v>69</v>
      </c>
      <c r="G84" s="256">
        <f t="shared" si="9"/>
        <v>63</v>
      </c>
      <c r="H84" s="256">
        <v>58</v>
      </c>
      <c r="I84" s="256">
        <v>62</v>
      </c>
      <c r="J84" s="256">
        <v>91</v>
      </c>
      <c r="K84" s="258">
        <v>90</v>
      </c>
      <c r="L84" s="202">
        <v>83</v>
      </c>
      <c r="M84" s="200">
        <v>78</v>
      </c>
      <c r="N84" s="200">
        <v>78</v>
      </c>
    </row>
    <row r="85" spans="4:15" ht="21.75" customHeight="1">
      <c r="D85" s="166" t="s">
        <v>839</v>
      </c>
      <c r="E85" s="253">
        <v>431</v>
      </c>
      <c r="F85" s="254">
        <f t="shared" si="9"/>
        <v>460</v>
      </c>
      <c r="G85" s="254">
        <f t="shared" si="9"/>
        <v>516</v>
      </c>
      <c r="H85" s="254">
        <v>501.9</v>
      </c>
      <c r="I85" s="254">
        <v>422.06099999999998</v>
      </c>
      <c r="J85" s="254">
        <v>469.13040637868397</v>
      </c>
      <c r="K85" s="255">
        <v>441.83779583969198</v>
      </c>
      <c r="L85" s="202">
        <v>501.43073644562998</v>
      </c>
      <c r="M85" s="200">
        <v>534.70088503819704</v>
      </c>
      <c r="N85" s="200">
        <v>534.70088503819704</v>
      </c>
    </row>
    <row r="86" spans="4:15" ht="21.75" customHeight="1">
      <c r="D86" s="166" t="s">
        <v>840</v>
      </c>
      <c r="E86" s="253">
        <v>534</v>
      </c>
      <c r="F86" s="254">
        <f t="shared" si="9"/>
        <v>560</v>
      </c>
      <c r="G86" s="254">
        <f t="shared" si="9"/>
        <v>599</v>
      </c>
      <c r="H86" s="254">
        <f t="shared" ref="H86:M86" si="10">SUM(H87:H88)</f>
        <v>603</v>
      </c>
      <c r="I86" s="254">
        <f t="shared" si="10"/>
        <v>661</v>
      </c>
      <c r="J86" s="254">
        <f t="shared" si="10"/>
        <v>668</v>
      </c>
      <c r="K86" s="255">
        <f t="shared" si="10"/>
        <v>646</v>
      </c>
      <c r="L86" s="200">
        <f t="shared" si="10"/>
        <v>668</v>
      </c>
      <c r="M86" s="200">
        <f t="shared" si="10"/>
        <v>689</v>
      </c>
    </row>
    <row r="87" spans="4:15" ht="21.75" customHeight="1">
      <c r="D87" s="171" t="s">
        <v>575</v>
      </c>
      <c r="E87" s="253">
        <v>114</v>
      </c>
      <c r="F87" s="256">
        <f t="shared" si="9"/>
        <v>131</v>
      </c>
      <c r="G87" s="256">
        <f t="shared" si="9"/>
        <v>177</v>
      </c>
      <c r="H87" s="256">
        <v>184</v>
      </c>
      <c r="I87" s="256">
        <v>212</v>
      </c>
      <c r="J87" s="256">
        <v>209</v>
      </c>
      <c r="K87" s="258">
        <v>216</v>
      </c>
      <c r="L87" s="200">
        <v>197</v>
      </c>
      <c r="M87" s="200">
        <v>175</v>
      </c>
    </row>
    <row r="88" spans="4:15" ht="21.75" customHeight="1">
      <c r="D88" s="171" t="s">
        <v>574</v>
      </c>
      <c r="E88" s="253">
        <v>420</v>
      </c>
      <c r="F88" s="256">
        <f t="shared" si="9"/>
        <v>430</v>
      </c>
      <c r="G88" s="256">
        <f t="shared" si="9"/>
        <v>422</v>
      </c>
      <c r="H88" s="256">
        <v>419</v>
      </c>
      <c r="I88" s="256">
        <v>449</v>
      </c>
      <c r="J88" s="256">
        <v>459</v>
      </c>
      <c r="K88" s="258">
        <v>430</v>
      </c>
      <c r="L88" s="202">
        <v>471</v>
      </c>
      <c r="M88" s="202">
        <v>514</v>
      </c>
      <c r="N88" s="200">
        <v>486.43400000000003</v>
      </c>
    </row>
    <row r="89" spans="4:15" ht="20.100000000000001" customHeight="1">
      <c r="D89" s="166" t="s">
        <v>841</v>
      </c>
      <c r="E89" s="253">
        <v>48</v>
      </c>
      <c r="F89" s="254">
        <f t="shared" si="9"/>
        <v>51</v>
      </c>
      <c r="G89" s="254">
        <f t="shared" si="9"/>
        <v>57</v>
      </c>
      <c r="H89" s="254">
        <v>78.7</v>
      </c>
      <c r="I89" s="254">
        <v>62</v>
      </c>
      <c r="J89" s="254">
        <v>72</v>
      </c>
      <c r="K89" s="255">
        <v>62</v>
      </c>
      <c r="L89" s="202">
        <v>61</v>
      </c>
      <c r="M89" s="200">
        <v>68.400000000000006</v>
      </c>
      <c r="N89" s="200">
        <v>68.400000000000006</v>
      </c>
    </row>
    <row r="90" spans="4:15" ht="20.100000000000001" customHeight="1" thickBot="1">
      <c r="D90" s="278" t="s">
        <v>899</v>
      </c>
      <c r="E90" s="253">
        <v>1632</v>
      </c>
      <c r="F90" s="254">
        <f t="shared" si="9"/>
        <v>1632</v>
      </c>
      <c r="G90" s="254">
        <f t="shared" si="9"/>
        <v>1716</v>
      </c>
      <c r="H90" s="254">
        <f>SUM(H81,H82,H83,H84,H85,H87,H88,H89)</f>
        <v>1714.6000000000001</v>
      </c>
      <c r="I90" s="254">
        <f t="shared" ref="I90:O90" si="11">SUM(I80,I85,I86,I89)</f>
        <v>1606.1410000000001</v>
      </c>
      <c r="J90" s="254">
        <f t="shared" si="11"/>
        <v>1610.8858361186299</v>
      </c>
      <c r="K90" s="259">
        <f t="shared" si="11"/>
        <v>1505.7901134450469</v>
      </c>
      <c r="L90" s="213">
        <f t="shared" si="11"/>
        <v>1625.531218602127</v>
      </c>
      <c r="M90" s="226">
        <f t="shared" si="11"/>
        <v>1691.0224670856301</v>
      </c>
      <c r="N90" s="213">
        <f t="shared" si="11"/>
        <v>1002.02246708563</v>
      </c>
      <c r="O90" s="213">
        <f t="shared" si="11"/>
        <v>0</v>
      </c>
    </row>
    <row r="91" spans="4:15">
      <c r="D91" s="752" t="s">
        <v>895</v>
      </c>
      <c r="E91" s="165"/>
      <c r="F91" s="165"/>
      <c r="G91" s="165"/>
      <c r="H91" s="176"/>
      <c r="I91" s="176"/>
      <c r="J91" s="176"/>
      <c r="K91" s="176"/>
      <c r="L91" s="227">
        <f>SUM(L47,L68)</f>
        <v>1624.5312186021267</v>
      </c>
      <c r="M91" s="227">
        <f>SUM(M47,M68)</f>
        <v>1691.0224670856296</v>
      </c>
      <c r="N91" s="217"/>
      <c r="O91" s="217"/>
    </row>
    <row r="92" spans="4:15">
      <c r="D92" s="752" t="s">
        <v>916</v>
      </c>
      <c r="E92" s="165"/>
      <c r="F92" s="165"/>
      <c r="G92" s="165"/>
    </row>
    <row r="93" spans="4:15" ht="21.75" customHeight="1"/>
    <row r="94" spans="4:15" ht="21.75" customHeight="1">
      <c r="D94" s="189" t="s">
        <v>917</v>
      </c>
      <c r="E94" s="218"/>
      <c r="F94" s="218"/>
      <c r="G94" s="218"/>
      <c r="H94" s="219"/>
      <c r="I94" s="219"/>
      <c r="J94" s="219"/>
      <c r="K94" s="219"/>
      <c r="L94" s="215"/>
      <c r="M94" s="215"/>
      <c r="N94" s="215"/>
      <c r="O94" s="215"/>
    </row>
    <row r="95" spans="4:15" ht="21.75" customHeight="1">
      <c r="D95" s="185" t="s">
        <v>918</v>
      </c>
      <c r="E95" s="191">
        <v>2024</v>
      </c>
      <c r="F95" s="192">
        <v>2023</v>
      </c>
      <c r="G95" s="193">
        <v>2022</v>
      </c>
      <c r="H95" s="193">
        <v>2021</v>
      </c>
      <c r="I95" s="193">
        <v>2020</v>
      </c>
      <c r="J95" s="193">
        <v>2019</v>
      </c>
      <c r="K95" s="194">
        <v>2018</v>
      </c>
      <c r="L95" s="195">
        <v>2017</v>
      </c>
      <c r="M95" s="195">
        <v>2016</v>
      </c>
      <c r="N95" s="195">
        <v>2015</v>
      </c>
      <c r="O95" s="195">
        <v>2014</v>
      </c>
    </row>
    <row r="96" spans="4:15" ht="21.75" customHeight="1">
      <c r="D96" s="273" t="s">
        <v>838</v>
      </c>
      <c r="E96" s="270">
        <v>392.81599999999997</v>
      </c>
      <c r="F96" s="168">
        <v>420</v>
      </c>
      <c r="G96" s="168">
        <v>275</v>
      </c>
      <c r="H96" s="168">
        <v>245</v>
      </c>
      <c r="I96" s="168">
        <v>232</v>
      </c>
      <c r="J96" s="168">
        <v>171.111511010447</v>
      </c>
      <c r="K96" s="170">
        <v>152.411593563259</v>
      </c>
      <c r="L96" s="200">
        <v>168.30895016933499</v>
      </c>
      <c r="M96" s="200">
        <v>166.622480619279</v>
      </c>
      <c r="N96" s="200">
        <v>154.422895318223</v>
      </c>
      <c r="O96" s="200">
        <v>155.98830334221199</v>
      </c>
    </row>
    <row r="97" spans="4:15" ht="21.75" customHeight="1">
      <c r="D97" s="171" t="s">
        <v>839</v>
      </c>
      <c r="E97" s="270">
        <v>114.14700000000001</v>
      </c>
      <c r="F97" s="168">
        <v>111</v>
      </c>
      <c r="G97" s="168">
        <v>36.47</v>
      </c>
      <c r="H97" s="168">
        <v>34</v>
      </c>
      <c r="I97" s="168">
        <v>29</v>
      </c>
      <c r="J97" s="168">
        <v>26.6950936244051</v>
      </c>
      <c r="K97" s="262">
        <v>25.335999999999999</v>
      </c>
      <c r="L97" s="200">
        <v>28.175762990400699</v>
      </c>
      <c r="M97" s="200">
        <v>34.699896185853099</v>
      </c>
      <c r="N97" s="200">
        <v>34.451158070150697</v>
      </c>
      <c r="O97" s="200">
        <v>40.597790420973098</v>
      </c>
    </row>
    <row r="98" spans="4:15" ht="21.75" customHeight="1">
      <c r="D98" s="171" t="s">
        <v>840</v>
      </c>
      <c r="E98" s="270">
        <v>221.291</v>
      </c>
      <c r="F98" s="168">
        <f>246+56</f>
        <v>302</v>
      </c>
      <c r="G98" s="168">
        <v>202</v>
      </c>
      <c r="H98" s="168">
        <v>209</v>
      </c>
      <c r="I98" s="168">
        <v>216</v>
      </c>
      <c r="J98" s="168">
        <v>225.32590916892701</v>
      </c>
      <c r="K98" s="170">
        <v>243.13927389781199</v>
      </c>
      <c r="L98" s="200">
        <v>240.091258842619</v>
      </c>
      <c r="M98" s="200">
        <v>202.91217433853899</v>
      </c>
      <c r="N98" s="200">
        <v>196.38559337174601</v>
      </c>
      <c r="O98" s="200">
        <v>199.10479908431</v>
      </c>
    </row>
    <row r="99" spans="4:15" ht="21.75" customHeight="1">
      <c r="D99" s="171" t="s">
        <v>841</v>
      </c>
      <c r="E99" s="270">
        <v>95.155000000000001</v>
      </c>
      <c r="F99" s="168">
        <v>117</v>
      </c>
      <c r="G99" s="168">
        <v>49.46</v>
      </c>
      <c r="H99" s="168">
        <v>54</v>
      </c>
      <c r="I99" s="168">
        <v>40.773000000000003</v>
      </c>
      <c r="J99" s="168">
        <v>60.808631956256498</v>
      </c>
      <c r="K99" s="170">
        <v>63.302549361314</v>
      </c>
      <c r="L99" s="200">
        <v>48.711902968828198</v>
      </c>
      <c r="M99" s="200">
        <v>45.4470799571084</v>
      </c>
    </row>
    <row r="100" spans="4:15" ht="21.75" customHeight="1" thickBot="1">
      <c r="D100" s="278" t="s">
        <v>842</v>
      </c>
      <c r="E100" s="270">
        <f t="shared" ref="E100:M100" si="12">SUM(E96:E99)</f>
        <v>823.40899999999988</v>
      </c>
      <c r="F100" s="167">
        <f t="shared" si="12"/>
        <v>950</v>
      </c>
      <c r="G100" s="167">
        <f t="shared" si="12"/>
        <v>562.93000000000006</v>
      </c>
      <c r="H100" s="167">
        <f t="shared" si="12"/>
        <v>542</v>
      </c>
      <c r="I100" s="167">
        <f t="shared" si="12"/>
        <v>517.77300000000002</v>
      </c>
      <c r="J100" s="167">
        <f t="shared" si="12"/>
        <v>483.94114576003562</v>
      </c>
      <c r="K100" s="181">
        <f t="shared" si="12"/>
        <v>484.189416822385</v>
      </c>
      <c r="L100" s="223">
        <f t="shared" si="12"/>
        <v>485.28787497118287</v>
      </c>
      <c r="M100" s="223">
        <f t="shared" si="12"/>
        <v>449.68163110077944</v>
      </c>
      <c r="N100" s="205">
        <v>430.547237720194</v>
      </c>
      <c r="O100" s="205">
        <v>435.67585091225402</v>
      </c>
    </row>
    <row r="101" spans="4:15">
      <c r="D101" s="746" t="s">
        <v>919</v>
      </c>
      <c r="E101" s="179"/>
      <c r="F101" s="163"/>
      <c r="G101" s="163"/>
      <c r="H101" s="176"/>
      <c r="I101" s="176"/>
      <c r="J101" s="176"/>
      <c r="K101" s="176"/>
      <c r="L101" s="217"/>
      <c r="M101" s="217"/>
      <c r="N101" s="228">
        <f>N100/1000</f>
        <v>0.43054723772019399</v>
      </c>
      <c r="O101" s="228">
        <f>O100/1000</f>
        <v>0.43567585091225403</v>
      </c>
    </row>
    <row r="102" spans="4:15" ht="21.75" customHeight="1"/>
    <row r="103" spans="4:15" ht="13.5">
      <c r="D103" s="189" t="s">
        <v>920</v>
      </c>
      <c r="E103" s="218"/>
      <c r="F103" s="218"/>
      <c r="G103" s="218"/>
      <c r="H103" s="219"/>
      <c r="I103" s="219"/>
      <c r="J103" s="219"/>
      <c r="K103" s="219"/>
      <c r="L103" s="215"/>
      <c r="M103" s="215"/>
      <c r="N103" s="215"/>
      <c r="O103" s="215"/>
    </row>
    <row r="104" spans="4:15" ht="21.75" customHeight="1">
      <c r="D104" s="2080" t="s">
        <v>921</v>
      </c>
      <c r="E104" s="2080"/>
      <c r="F104" s="2080"/>
      <c r="G104" s="2080"/>
      <c r="H104" s="2080"/>
      <c r="I104" s="2080"/>
      <c r="J104" s="2080"/>
      <c r="K104" s="2080"/>
      <c r="L104" s="149"/>
      <c r="M104" s="149"/>
    </row>
    <row r="105" spans="4:15" ht="21.75" customHeight="1">
      <c r="D105" s="2080" t="s">
        <v>922</v>
      </c>
      <c r="E105" s="2080"/>
      <c r="F105" s="2080"/>
      <c r="G105" s="2080"/>
      <c r="H105" s="2080"/>
      <c r="I105" s="2080"/>
      <c r="J105" s="2080"/>
      <c r="K105" s="2080"/>
      <c r="L105" s="149"/>
      <c r="M105" s="149"/>
    </row>
    <row r="106" spans="4:15" ht="24.95" customHeight="1">
      <c r="D106" s="2071" t="s">
        <v>923</v>
      </c>
      <c r="E106" s="2071"/>
      <c r="F106" s="2071"/>
      <c r="G106" s="2071"/>
      <c r="H106" s="2071"/>
      <c r="I106" s="2071"/>
      <c r="J106" s="2071"/>
      <c r="K106" s="2071"/>
      <c r="L106" s="2071"/>
      <c r="M106" s="2071"/>
    </row>
    <row r="107" spans="4:15" ht="21.75" customHeight="1">
      <c r="D107" s="2071" t="s">
        <v>924</v>
      </c>
      <c r="E107" s="2071"/>
      <c r="F107" s="2071"/>
      <c r="G107" s="2071"/>
      <c r="H107" s="2071"/>
      <c r="I107" s="2071"/>
      <c r="J107" s="2071"/>
      <c r="K107" s="2071"/>
      <c r="L107" s="2071"/>
      <c r="M107" s="2071"/>
    </row>
    <row r="108" spans="4:15" ht="19.350000000000001" customHeight="1">
      <c r="D108" s="2071" t="s">
        <v>925</v>
      </c>
      <c r="E108" s="2071"/>
      <c r="F108" s="2071"/>
      <c r="G108" s="2071"/>
      <c r="H108" s="2071"/>
      <c r="I108" s="2071"/>
      <c r="J108" s="2071"/>
      <c r="K108" s="2071"/>
      <c r="L108" s="2071"/>
      <c r="M108" s="2071"/>
    </row>
    <row r="109" spans="4:15" ht="18.2" customHeight="1">
      <c r="D109" s="2071" t="s">
        <v>926</v>
      </c>
      <c r="E109" s="2071"/>
      <c r="F109" s="2071"/>
      <c r="G109" s="2071"/>
      <c r="H109" s="2071"/>
      <c r="I109" s="2071"/>
      <c r="J109" s="2071"/>
      <c r="K109" s="2071"/>
      <c r="L109" s="2071"/>
      <c r="M109" s="2071"/>
    </row>
    <row r="110" spans="4:15" ht="21.75" customHeight="1">
      <c r="D110" s="2071" t="s">
        <v>927</v>
      </c>
      <c r="E110" s="2071"/>
      <c r="F110" s="2071"/>
      <c r="G110" s="2071"/>
      <c r="H110" s="2071"/>
      <c r="I110" s="2071"/>
      <c r="J110" s="2071"/>
      <c r="K110" s="2071"/>
      <c r="L110" s="2071"/>
      <c r="M110" s="2071"/>
    </row>
    <row r="111" spans="4:15" ht="21.75" customHeight="1">
      <c r="D111" s="2071" t="s">
        <v>928</v>
      </c>
      <c r="E111" s="2071"/>
      <c r="F111" s="2071"/>
      <c r="G111" s="2071"/>
      <c r="H111" s="2071"/>
      <c r="I111" s="2071"/>
      <c r="J111" s="2071"/>
      <c r="K111" s="2071"/>
      <c r="L111" s="2071"/>
      <c r="M111" s="2071"/>
    </row>
    <row r="113" spans="4:13" ht="21.75" customHeight="1">
      <c r="D113" s="189" t="s">
        <v>929</v>
      </c>
      <c r="E113" s="218"/>
      <c r="F113" s="218"/>
      <c r="G113" s="218"/>
      <c r="H113" s="219"/>
      <c r="I113" s="219"/>
      <c r="J113" s="219"/>
      <c r="K113" s="219"/>
      <c r="L113" s="215"/>
      <c r="M113" s="215"/>
    </row>
    <row r="114" spans="4:13" ht="21.75" customHeight="1">
      <c r="D114" s="2071" t="s">
        <v>930</v>
      </c>
      <c r="E114" s="2071"/>
      <c r="F114" s="2071"/>
      <c r="G114" s="2071"/>
      <c r="H114" s="2071"/>
      <c r="I114" s="2071"/>
      <c r="J114" s="2071"/>
      <c r="K114" s="2071"/>
      <c r="L114" s="2071"/>
      <c r="M114" s="2071"/>
    </row>
    <row r="115" spans="4:13" ht="21.75" customHeight="1">
      <c r="D115" s="2071" t="s">
        <v>931</v>
      </c>
      <c r="E115" s="2071"/>
      <c r="F115" s="2071"/>
      <c r="G115" s="2071"/>
      <c r="H115" s="2071"/>
      <c r="I115" s="2071"/>
      <c r="J115" s="2071"/>
      <c r="K115" s="2071"/>
      <c r="L115" s="2071"/>
      <c r="M115" s="2071"/>
    </row>
    <row r="116" spans="4:13" ht="25.35" customHeight="1">
      <c r="D116" s="2071" t="s">
        <v>932</v>
      </c>
      <c r="E116" s="2071"/>
      <c r="F116" s="2071"/>
      <c r="G116" s="2071"/>
      <c r="H116" s="2071"/>
      <c r="I116" s="2071"/>
      <c r="J116" s="2071"/>
      <c r="K116" s="2071"/>
      <c r="L116" s="2071"/>
      <c r="M116" s="2071"/>
    </row>
    <row r="117" spans="4:13" ht="21.75" customHeight="1">
      <c r="D117" s="2071" t="s">
        <v>924</v>
      </c>
      <c r="E117" s="2071"/>
      <c r="F117" s="2071"/>
      <c r="G117" s="2071"/>
      <c r="H117" s="2071"/>
      <c r="I117" s="2071"/>
      <c r="J117" s="2071"/>
      <c r="K117" s="2071"/>
      <c r="L117" s="2071"/>
      <c r="M117" s="2071"/>
    </row>
    <row r="118" spans="4:13" ht="21.75" customHeight="1">
      <c r="D118" s="2071" t="s">
        <v>927</v>
      </c>
      <c r="E118" s="2071"/>
      <c r="F118" s="2071"/>
      <c r="G118" s="2071"/>
      <c r="H118" s="2071"/>
      <c r="I118" s="2071"/>
      <c r="J118" s="2071"/>
      <c r="K118" s="2071"/>
      <c r="L118" s="2071"/>
      <c r="M118" s="2071"/>
    </row>
    <row r="119" spans="4:13" ht="20.85" customHeight="1">
      <c r="D119" s="2071" t="s">
        <v>933</v>
      </c>
      <c r="E119" s="2071"/>
      <c r="F119" s="2071"/>
      <c r="G119" s="2071"/>
      <c r="H119" s="2071"/>
      <c r="I119" s="2071"/>
      <c r="J119" s="2071"/>
      <c r="K119" s="2071"/>
      <c r="L119" s="2071"/>
      <c r="M119" s="2071"/>
    </row>
    <row r="120" spans="4:13" ht="21.75" customHeight="1">
      <c r="D120" s="2071" t="s">
        <v>928</v>
      </c>
      <c r="E120" s="2071"/>
      <c r="F120" s="2071"/>
      <c r="G120" s="2071"/>
      <c r="H120" s="2071"/>
      <c r="I120" s="2071"/>
      <c r="J120" s="2071"/>
      <c r="K120" s="2071"/>
      <c r="L120" s="2071"/>
      <c r="M120" s="2071"/>
    </row>
    <row r="122" spans="4:13" ht="21.75" customHeight="1">
      <c r="D122" s="189" t="s">
        <v>934</v>
      </c>
      <c r="E122" s="218"/>
      <c r="F122" s="218"/>
      <c r="G122" s="218"/>
      <c r="H122" s="219"/>
      <c r="I122" s="219"/>
      <c r="J122" s="219"/>
      <c r="K122" s="219"/>
      <c r="L122" s="215"/>
      <c r="M122" s="215"/>
    </row>
    <row r="123" spans="4:13" ht="21.75" customHeight="1">
      <c r="D123" s="2071" t="s">
        <v>935</v>
      </c>
      <c r="E123" s="2071"/>
      <c r="F123" s="2073"/>
      <c r="G123" s="2073"/>
      <c r="H123" s="2073"/>
      <c r="I123" s="2073"/>
      <c r="J123" s="2073"/>
      <c r="K123" s="2073"/>
      <c r="L123" s="2073"/>
      <c r="M123" s="2073"/>
    </row>
    <row r="124" spans="4:13" ht="21.75" customHeight="1">
      <c r="D124" s="186" t="s">
        <v>936</v>
      </c>
      <c r="E124" s="163"/>
    </row>
    <row r="125" spans="4:13" ht="21.75" customHeight="1">
      <c r="D125" s="186" t="s">
        <v>937</v>
      </c>
      <c r="E125" s="163"/>
    </row>
    <row r="126" spans="4:13" ht="21.75" customHeight="1">
      <c r="D126" s="186" t="s">
        <v>938</v>
      </c>
      <c r="E126" s="163"/>
    </row>
    <row r="127" spans="4:13" ht="21.75" customHeight="1">
      <c r="D127" s="186" t="s">
        <v>939</v>
      </c>
      <c r="E127" s="163"/>
    </row>
    <row r="128" spans="4:13" ht="21.75" customHeight="1">
      <c r="D128" s="186" t="s">
        <v>940</v>
      </c>
      <c r="E128" s="163"/>
    </row>
    <row r="129" spans="4:15" ht="21.75" customHeight="1">
      <c r="D129" s="186" t="s">
        <v>941</v>
      </c>
      <c r="E129" s="163"/>
    </row>
    <row r="130" spans="4:15" ht="21.75" customHeight="1">
      <c r="D130" s="186" t="s">
        <v>942</v>
      </c>
      <c r="E130" s="163"/>
    </row>
    <row r="131" spans="4:15" ht="21.75" customHeight="1">
      <c r="D131" s="186" t="s">
        <v>943</v>
      </c>
      <c r="E131" s="163"/>
    </row>
    <row r="132" spans="4:15" ht="21.75" customHeight="1">
      <c r="D132" s="186" t="s">
        <v>944</v>
      </c>
      <c r="E132" s="163"/>
    </row>
    <row r="133" spans="4:15" ht="21.75" customHeight="1">
      <c r="D133" s="186" t="s">
        <v>945</v>
      </c>
      <c r="E133" s="163"/>
    </row>
    <row r="134" spans="4:15" ht="21.75" customHeight="1">
      <c r="D134" s="186" t="s">
        <v>946</v>
      </c>
      <c r="E134" s="163"/>
    </row>
    <row r="135" spans="4:15" ht="21.75" customHeight="1">
      <c r="D135" s="186" t="s">
        <v>947</v>
      </c>
      <c r="E135" s="163"/>
    </row>
    <row r="136" spans="4:15" ht="21.75" customHeight="1">
      <c r="D136" s="186" t="s">
        <v>948</v>
      </c>
      <c r="E136" s="163"/>
    </row>
    <row r="137" spans="4:15" ht="21.75" customHeight="1">
      <c r="D137" s="186" t="s">
        <v>949</v>
      </c>
      <c r="E137" s="163"/>
    </row>
    <row r="138" spans="4:15" ht="21.75" customHeight="1">
      <c r="D138" s="186" t="s">
        <v>950</v>
      </c>
      <c r="E138" s="163"/>
    </row>
    <row r="139" spans="4:15" ht="21.75" customHeight="1">
      <c r="D139" s="2071" t="s">
        <v>951</v>
      </c>
      <c r="E139" s="2071"/>
      <c r="F139" s="2071"/>
      <c r="G139" s="2071"/>
      <c r="H139" s="2071"/>
      <c r="I139" s="2071"/>
      <c r="J139" s="2071"/>
      <c r="K139" s="2071"/>
    </row>
    <row r="140" spans="4:15" ht="22.5" customHeight="1">
      <c r="D140" s="2071" t="s">
        <v>932</v>
      </c>
      <c r="E140" s="2071"/>
      <c r="F140" s="2073"/>
      <c r="G140" s="2073"/>
      <c r="H140" s="2073"/>
      <c r="I140" s="2073"/>
      <c r="J140" s="2073"/>
      <c r="K140" s="2073"/>
      <c r="L140" s="2073"/>
      <c r="M140" s="2073"/>
    </row>
    <row r="141" spans="4:15" ht="21.75" customHeight="1">
      <c r="D141" s="2071" t="s">
        <v>952</v>
      </c>
      <c r="E141" s="2071"/>
      <c r="F141" s="2073"/>
      <c r="G141" s="2073"/>
      <c r="H141" s="2073"/>
      <c r="I141" s="2073"/>
      <c r="J141" s="2073"/>
      <c r="K141" s="2073"/>
      <c r="L141" s="2073"/>
      <c r="M141" s="2073"/>
    </row>
    <row r="142" spans="4:15" ht="21.75" customHeight="1"/>
    <row r="143" spans="4:15" ht="21.75" customHeight="1">
      <c r="D143" s="189" t="s">
        <v>953</v>
      </c>
      <c r="E143" s="240"/>
      <c r="F143" s="240"/>
      <c r="G143" s="240"/>
      <c r="H143" s="241"/>
      <c r="I143" s="241"/>
      <c r="J143" s="241"/>
      <c r="K143" s="241"/>
      <c r="L143" s="215"/>
      <c r="M143" s="215"/>
      <c r="N143" s="215"/>
      <c r="O143" s="215"/>
    </row>
    <row r="144" spans="4:15" ht="21.75" customHeight="1">
      <c r="D144" s="185" t="s">
        <v>954</v>
      </c>
      <c r="E144" s="191">
        <v>2024</v>
      </c>
      <c r="F144" s="192">
        <v>2023</v>
      </c>
      <c r="G144" s="193">
        <v>2022</v>
      </c>
      <c r="H144" s="193">
        <v>2021</v>
      </c>
      <c r="I144" s="193">
        <v>2020</v>
      </c>
      <c r="J144" s="193">
        <v>2019</v>
      </c>
      <c r="K144" s="194">
        <v>2018</v>
      </c>
      <c r="L144" s="195">
        <v>2017</v>
      </c>
      <c r="M144" s="195">
        <v>2016</v>
      </c>
      <c r="N144" s="195">
        <v>2015</v>
      </c>
      <c r="O144" s="195">
        <v>2014</v>
      </c>
    </row>
    <row r="145" spans="4:15" ht="21.75" customHeight="1">
      <c r="D145" s="1314" t="s">
        <v>838</v>
      </c>
      <c r="E145" s="1337">
        <v>0.54</v>
      </c>
      <c r="F145" s="1330">
        <v>0.46</v>
      </c>
      <c r="G145" s="1330">
        <v>0.45</v>
      </c>
      <c r="H145" s="1330">
        <v>0.46</v>
      </c>
      <c r="I145" s="1330">
        <v>0.4</v>
      </c>
      <c r="J145" s="1330">
        <v>0.42</v>
      </c>
      <c r="K145" s="1332">
        <v>0.4</v>
      </c>
      <c r="L145" s="229">
        <v>0.42</v>
      </c>
      <c r="M145" s="229">
        <v>0.43</v>
      </c>
      <c r="N145" s="215"/>
      <c r="O145" s="215"/>
    </row>
    <row r="146" spans="4:15" ht="21.75" customHeight="1">
      <c r="D146" s="163" t="s">
        <v>580</v>
      </c>
      <c r="E146" s="1339">
        <v>0.80400000000000005</v>
      </c>
      <c r="F146" s="1331">
        <v>0.64200000000000002</v>
      </c>
      <c r="G146" s="1331">
        <v>0.63</v>
      </c>
      <c r="H146" s="1331">
        <v>0.79</v>
      </c>
      <c r="I146" s="1331">
        <v>0.59</v>
      </c>
      <c r="J146" s="1331">
        <v>0.68839794805929699</v>
      </c>
      <c r="K146" s="478">
        <v>0</v>
      </c>
      <c r="L146" s="229">
        <v>0</v>
      </c>
      <c r="M146" s="229">
        <v>0</v>
      </c>
      <c r="N146" s="215"/>
      <c r="O146" s="215"/>
    </row>
    <row r="147" spans="4:15" ht="21.75" customHeight="1">
      <c r="D147" s="163" t="s">
        <v>579</v>
      </c>
      <c r="E147" s="1339">
        <v>0.41299999999999998</v>
      </c>
      <c r="F147" s="1331">
        <v>0.43</v>
      </c>
      <c r="G147" s="1331">
        <v>0.42</v>
      </c>
      <c r="H147" s="1331">
        <v>0.43</v>
      </c>
      <c r="I147" s="1331">
        <v>0.37</v>
      </c>
      <c r="J147" s="1331">
        <v>0.332051606441086</v>
      </c>
      <c r="K147" s="1329">
        <v>0.37</v>
      </c>
      <c r="L147" s="229">
        <v>0.34108481424132497</v>
      </c>
      <c r="M147" s="229">
        <v>0.35125767648624001</v>
      </c>
      <c r="N147" s="215"/>
      <c r="O147" s="215"/>
    </row>
    <row r="148" spans="4:15" ht="21.75" customHeight="1">
      <c r="D148" s="163" t="s">
        <v>578</v>
      </c>
      <c r="E148" s="1339">
        <v>0.59</v>
      </c>
      <c r="F148" s="1331">
        <v>0.44</v>
      </c>
      <c r="G148" s="1331">
        <v>0.43</v>
      </c>
      <c r="H148" s="1331">
        <v>0.4</v>
      </c>
      <c r="I148" s="1331">
        <v>0.38</v>
      </c>
      <c r="J148" s="1331">
        <v>0.408338223456298</v>
      </c>
      <c r="K148" s="1329">
        <v>0.44400000000000001</v>
      </c>
      <c r="L148" s="229">
        <v>0.52500000000000002</v>
      </c>
      <c r="M148" s="229">
        <v>0.53729320634467004</v>
      </c>
      <c r="N148" s="229">
        <v>0.46</v>
      </c>
      <c r="O148" s="229">
        <v>0.72</v>
      </c>
    </row>
    <row r="149" spans="4:15" ht="21.75" customHeight="1">
      <c r="D149" s="264" t="s">
        <v>577</v>
      </c>
      <c r="E149" s="1336">
        <v>0.32</v>
      </c>
      <c r="F149" s="1327">
        <v>0.28000000000000003</v>
      </c>
      <c r="G149" s="1327">
        <v>0.26</v>
      </c>
      <c r="H149" s="1327">
        <v>0.26</v>
      </c>
      <c r="I149" s="1327">
        <v>0.26</v>
      </c>
      <c r="J149" s="1327">
        <v>0.41408844282014601</v>
      </c>
      <c r="K149" s="1333">
        <v>0.373</v>
      </c>
      <c r="L149" s="229">
        <v>0.34</v>
      </c>
      <c r="M149" s="229">
        <v>0.34499202219616998</v>
      </c>
      <c r="N149" s="229">
        <v>0.34</v>
      </c>
      <c r="O149" s="229">
        <v>0.37</v>
      </c>
    </row>
    <row r="150" spans="4:15" ht="21.75" customHeight="1">
      <c r="D150" s="696" t="s">
        <v>576</v>
      </c>
      <c r="E150" s="268">
        <v>1.6140000000000001</v>
      </c>
      <c r="F150" s="244">
        <v>1.43</v>
      </c>
      <c r="G150" s="244">
        <v>1.57</v>
      </c>
      <c r="H150" s="244">
        <v>1.71</v>
      </c>
      <c r="I150" s="244">
        <v>1.87</v>
      </c>
      <c r="J150" s="244">
        <v>2.11121895664821</v>
      </c>
      <c r="K150" s="1334">
        <v>2.8130000000000002</v>
      </c>
      <c r="L150" s="229">
        <v>1.78</v>
      </c>
      <c r="M150" s="229">
        <v>1.92</v>
      </c>
      <c r="N150" s="229">
        <v>2.5</v>
      </c>
      <c r="O150" s="229">
        <v>2.48</v>
      </c>
    </row>
    <row r="151" spans="4:15" ht="21.75" customHeight="1">
      <c r="D151" s="1315" t="s">
        <v>840</v>
      </c>
      <c r="E151" s="1342">
        <v>0.79600000000000004</v>
      </c>
      <c r="F151" s="1325">
        <v>0.8</v>
      </c>
      <c r="G151" s="1325">
        <v>0.79</v>
      </c>
      <c r="H151" s="1325">
        <v>0.77735090408371199</v>
      </c>
      <c r="I151" s="1325">
        <v>0.88226469900371896</v>
      </c>
      <c r="J151" s="1325">
        <v>0.91827166371594005</v>
      </c>
      <c r="K151" s="1332">
        <v>0.91538729483811399</v>
      </c>
      <c r="L151" s="229">
        <v>0.93949416704411903</v>
      </c>
      <c r="M151" s="229">
        <v>0.96261769870018499</v>
      </c>
    </row>
    <row r="152" spans="4:15" ht="21.75" customHeight="1">
      <c r="D152" s="163" t="s">
        <v>575</v>
      </c>
      <c r="E152" s="1339">
        <v>0.84799999999999998</v>
      </c>
      <c r="F152" s="1331">
        <v>0.86</v>
      </c>
      <c r="G152" s="1331">
        <v>0.77</v>
      </c>
      <c r="H152" s="1331">
        <v>0.72433658589984995</v>
      </c>
      <c r="I152" s="1331">
        <v>0.95087450403148399</v>
      </c>
      <c r="J152" s="1331">
        <v>1.0029681619034401</v>
      </c>
      <c r="K152" s="1329">
        <v>1.1944037539225201</v>
      </c>
      <c r="L152" s="230">
        <v>1.3721676752679499</v>
      </c>
      <c r="M152" s="230">
        <v>1.1846702585417599</v>
      </c>
      <c r="N152" s="229">
        <v>0.62</v>
      </c>
      <c r="O152" s="229">
        <v>0.46</v>
      </c>
    </row>
    <row r="153" spans="4:15" ht="21.75" customHeight="1">
      <c r="D153" s="264" t="s">
        <v>574</v>
      </c>
      <c r="E153" s="1336">
        <v>0.78200000000000003</v>
      </c>
      <c r="F153" s="1327">
        <v>0.78</v>
      </c>
      <c r="G153" s="1327">
        <v>0.79</v>
      </c>
      <c r="H153" s="1327">
        <v>0.80262911150175298</v>
      </c>
      <c r="I153" s="1327">
        <v>0.853197571674297</v>
      </c>
      <c r="J153" s="1327">
        <v>0.88427025395008696</v>
      </c>
      <c r="K153" s="1333">
        <v>0.81925227606858397</v>
      </c>
      <c r="L153" s="229">
        <v>0.83155038316927798</v>
      </c>
      <c r="M153" s="229">
        <v>0.90487190781150895</v>
      </c>
      <c r="N153" s="229">
        <v>0.48</v>
      </c>
      <c r="O153" s="229">
        <v>0.43</v>
      </c>
    </row>
    <row r="154" spans="4:15" ht="21.75" customHeight="1">
      <c r="D154" s="696" t="s">
        <v>572</v>
      </c>
      <c r="E154" s="268">
        <v>0.27800000000000002</v>
      </c>
      <c r="F154" s="244">
        <v>0.21</v>
      </c>
      <c r="G154" s="244">
        <v>0.22</v>
      </c>
      <c r="H154" s="244">
        <v>0.31697847897373399</v>
      </c>
      <c r="I154" s="244">
        <v>0.29942904676183402</v>
      </c>
      <c r="J154" s="244">
        <v>0.246013866366566</v>
      </c>
      <c r="K154" s="1334">
        <v>0.19740358251842299</v>
      </c>
      <c r="L154" s="229">
        <v>0.19889063369229501</v>
      </c>
      <c r="M154" s="229">
        <v>0.25313467886257701</v>
      </c>
      <c r="N154" s="229">
        <v>0.27</v>
      </c>
      <c r="O154" s="229">
        <v>0.16</v>
      </c>
    </row>
    <row r="155" spans="4:15" ht="21.75" customHeight="1" thickBot="1">
      <c r="D155" s="264" t="s">
        <v>955</v>
      </c>
      <c r="E155" s="268">
        <v>0.73</v>
      </c>
      <c r="F155" s="246">
        <v>0.66</v>
      </c>
      <c r="G155" s="246">
        <v>0.67</v>
      </c>
      <c r="H155" s="246">
        <v>0.69715913592774703</v>
      </c>
      <c r="I155" s="246">
        <v>0.68961152463890096</v>
      </c>
      <c r="J155" s="246">
        <v>0.730206520084278</v>
      </c>
      <c r="K155" s="1335">
        <v>0.72983159343606496</v>
      </c>
      <c r="L155" s="231">
        <v>0.73167856878317705</v>
      </c>
      <c r="M155" s="231">
        <v>0.76273448303664604</v>
      </c>
      <c r="N155" s="231">
        <v>0.59</v>
      </c>
      <c r="O155" s="231">
        <v>0.55000000000000004</v>
      </c>
    </row>
    <row r="156" spans="4:15" ht="21.75" customHeight="1">
      <c r="D156" s="186" t="s">
        <v>956</v>
      </c>
      <c r="E156" s="163"/>
    </row>
    <row r="157" spans="4:15" ht="21.75" customHeight="1">
      <c r="D157" s="2071" t="s">
        <v>957</v>
      </c>
      <c r="E157" s="2071"/>
      <c r="F157" s="2073"/>
      <c r="G157" s="2073"/>
      <c r="H157" s="2073"/>
      <c r="I157" s="2073"/>
      <c r="J157" s="2073"/>
      <c r="K157" s="2073"/>
    </row>
    <row r="159" spans="4:15" ht="21.75" customHeight="1">
      <c r="D159" s="189" t="s">
        <v>958</v>
      </c>
      <c r="E159" s="240"/>
      <c r="F159" s="240"/>
      <c r="G159" s="240"/>
      <c r="H159" s="240"/>
      <c r="I159" s="240"/>
      <c r="J159" s="240"/>
      <c r="K159" s="240"/>
      <c r="L159" s="220"/>
      <c r="M159" s="220"/>
    </row>
    <row r="160" spans="4:15" ht="21.75" customHeight="1">
      <c r="D160" s="185" t="s">
        <v>954</v>
      </c>
      <c r="E160" s="191">
        <v>2024</v>
      </c>
      <c r="F160" s="192">
        <v>2023</v>
      </c>
      <c r="G160" s="193">
        <v>2022</v>
      </c>
      <c r="H160" s="193">
        <v>2021</v>
      </c>
      <c r="I160" s="193">
        <v>2020</v>
      </c>
      <c r="J160" s="193">
        <v>2019</v>
      </c>
      <c r="K160" s="194">
        <v>2018</v>
      </c>
      <c r="L160" s="195">
        <v>2017</v>
      </c>
      <c r="M160" s="195">
        <v>2016</v>
      </c>
      <c r="N160" s="233">
        <v>2015</v>
      </c>
      <c r="O160" s="233">
        <v>2014</v>
      </c>
    </row>
    <row r="161" spans="4:15" ht="21.75" customHeight="1">
      <c r="D161" s="274" t="s">
        <v>838</v>
      </c>
      <c r="E161" s="1337">
        <v>9.1300000000000008</v>
      </c>
      <c r="F161" s="1330">
        <v>10.88</v>
      </c>
      <c r="G161" s="1330">
        <v>9.4600000000000009</v>
      </c>
      <c r="H161" s="1330">
        <v>9.69</v>
      </c>
      <c r="I161" s="1330">
        <v>10.417</v>
      </c>
      <c r="J161" s="1330">
        <v>10.214</v>
      </c>
      <c r="K161" s="1338">
        <v>13.28</v>
      </c>
      <c r="L161" s="229">
        <v>8.0210000000000008</v>
      </c>
      <c r="M161" s="229">
        <v>7.7629999999999999</v>
      </c>
      <c r="N161" s="234"/>
      <c r="O161" s="234"/>
    </row>
    <row r="162" spans="4:15" ht="21.75" customHeight="1">
      <c r="D162" s="275" t="s">
        <v>580</v>
      </c>
      <c r="E162" s="1339">
        <v>4.7699999999999996</v>
      </c>
      <c r="F162" s="1331">
        <v>5.88</v>
      </c>
      <c r="G162" s="1331">
        <v>5.3</v>
      </c>
      <c r="H162" s="1331">
        <v>4.9400000000000004</v>
      </c>
      <c r="I162" s="1331">
        <v>5.766</v>
      </c>
      <c r="J162" s="1331">
        <v>3.4359999999999999</v>
      </c>
      <c r="K162" s="1340" t="s">
        <v>864</v>
      </c>
      <c r="N162" s="234"/>
      <c r="O162" s="234"/>
    </row>
    <row r="163" spans="4:15" ht="21.75" customHeight="1">
      <c r="D163" s="275" t="s">
        <v>579</v>
      </c>
      <c r="E163" s="1339">
        <v>54.7</v>
      </c>
      <c r="F163" s="1331">
        <v>57.07</v>
      </c>
      <c r="G163" s="1331">
        <v>52.43</v>
      </c>
      <c r="H163" s="1331">
        <v>45.6</v>
      </c>
      <c r="I163" s="1331">
        <v>42.795999999999999</v>
      </c>
      <c r="J163" s="1331">
        <v>38.957000000000001</v>
      </c>
      <c r="K163" s="1341">
        <v>44.694000000000003</v>
      </c>
      <c r="L163" s="229">
        <v>44.279000000000003</v>
      </c>
      <c r="M163" s="229">
        <v>47.34</v>
      </c>
      <c r="N163" s="234"/>
      <c r="O163" s="234"/>
    </row>
    <row r="164" spans="4:15" ht="21.75" customHeight="1">
      <c r="D164" s="275" t="s">
        <v>578</v>
      </c>
      <c r="E164" s="1339">
        <v>13.42</v>
      </c>
      <c r="F164" s="1331">
        <v>18.3</v>
      </c>
      <c r="G164" s="1331">
        <v>10.5</v>
      </c>
      <c r="H164" s="1331">
        <v>14.61</v>
      </c>
      <c r="I164" s="1331">
        <v>10.946</v>
      </c>
      <c r="J164" s="1331">
        <v>9.9770000000000003</v>
      </c>
      <c r="K164" s="1341">
        <v>7.51</v>
      </c>
      <c r="L164" s="229">
        <v>4.4779999999999998</v>
      </c>
      <c r="M164" s="229">
        <v>4.3760000000000003</v>
      </c>
      <c r="N164" s="229">
        <v>7.1219999999999999</v>
      </c>
      <c r="O164" s="229">
        <v>4.43</v>
      </c>
    </row>
    <row r="165" spans="4:15" ht="21.75" customHeight="1">
      <c r="D165" s="196" t="s">
        <v>577</v>
      </c>
      <c r="E165" s="1336">
        <v>27.13</v>
      </c>
      <c r="F165" s="1327">
        <v>12.85</v>
      </c>
      <c r="G165" s="1327">
        <v>24.52</v>
      </c>
      <c r="H165" s="1327">
        <v>30.18</v>
      </c>
      <c r="I165" s="1327">
        <v>30.111000000000001</v>
      </c>
      <c r="J165" s="1327">
        <v>46.317</v>
      </c>
      <c r="K165" s="1328">
        <v>45.658999999999999</v>
      </c>
      <c r="L165" s="229">
        <v>43.363999999999997</v>
      </c>
      <c r="M165" s="229">
        <v>39.32</v>
      </c>
      <c r="N165" s="229">
        <v>41.276000000000003</v>
      </c>
      <c r="O165" s="229">
        <v>16.149999999999999</v>
      </c>
    </row>
    <row r="166" spans="4:15" ht="21.75" customHeight="1">
      <c r="D166" s="166" t="s">
        <v>576</v>
      </c>
      <c r="E166" s="268">
        <v>215.74</v>
      </c>
      <c r="F166" s="244">
        <v>231.31</v>
      </c>
      <c r="G166" s="244">
        <v>282.41000000000003</v>
      </c>
      <c r="H166" s="244">
        <v>288.41000000000003</v>
      </c>
      <c r="I166" s="244">
        <v>348.8</v>
      </c>
      <c r="J166" s="244">
        <v>407.19</v>
      </c>
      <c r="K166" s="245">
        <v>425.37</v>
      </c>
      <c r="L166" s="229">
        <v>304.31900000000002</v>
      </c>
      <c r="M166" s="229">
        <v>306.91000000000003</v>
      </c>
      <c r="N166" s="229">
        <v>387.00790000000001</v>
      </c>
      <c r="O166" s="229">
        <v>376.37</v>
      </c>
    </row>
    <row r="167" spans="4:15" ht="21.75" customHeight="1">
      <c r="D167" s="279" t="s">
        <v>840</v>
      </c>
      <c r="E167" s="1342">
        <v>5.45</v>
      </c>
      <c r="F167" s="1325">
        <v>5.59</v>
      </c>
      <c r="G167" s="1325">
        <v>5.49</v>
      </c>
      <c r="H167" s="1325">
        <v>5.2142099920999199</v>
      </c>
      <c r="I167" s="1325">
        <v>5.5954038125988399</v>
      </c>
      <c r="J167" s="1325">
        <v>5.2755600772412601</v>
      </c>
      <c r="K167" s="1326">
        <v>4.7645858051547503</v>
      </c>
      <c r="L167" s="229">
        <v>4.6476236909664097</v>
      </c>
      <c r="M167" s="229">
        <v>5.7416340647115103</v>
      </c>
    </row>
    <row r="168" spans="4:15" ht="21.75" customHeight="1">
      <c r="D168" s="275" t="s">
        <v>575</v>
      </c>
      <c r="E168" s="1339">
        <v>0</v>
      </c>
      <c r="F168" s="1331">
        <v>13.03</v>
      </c>
      <c r="G168" s="1331">
        <v>8.32</v>
      </c>
      <c r="H168" s="1331">
        <v>7.6711032454280303</v>
      </c>
      <c r="I168" s="1331">
        <v>7.2531432435391103</v>
      </c>
      <c r="J168" s="1331">
        <v>6.12935425407382</v>
      </c>
      <c r="K168" s="1341">
        <v>4.7021302394562099</v>
      </c>
      <c r="L168" s="229">
        <v>4.9589895316440904</v>
      </c>
      <c r="M168" s="229">
        <v>9.2859317766391598</v>
      </c>
      <c r="N168" s="229">
        <v>4.8109999999999999</v>
      </c>
      <c r="O168" s="229">
        <v>4.1500000000000004</v>
      </c>
    </row>
    <row r="169" spans="4:15" ht="21.75" customHeight="1">
      <c r="D169" s="196" t="s">
        <v>574</v>
      </c>
      <c r="E169" s="1336">
        <v>4.29</v>
      </c>
      <c r="F169" s="1327">
        <v>4.76</v>
      </c>
      <c r="G169" s="1327">
        <v>4.8099999999999996</v>
      </c>
      <c r="H169" s="1327">
        <v>4.5671776386029999</v>
      </c>
      <c r="I169" s="1327">
        <v>4.5671776386029999</v>
      </c>
      <c r="J169" s="1327">
        <v>5.0503934654523297</v>
      </c>
      <c r="K169" s="1328">
        <v>4.9609062039072196</v>
      </c>
      <c r="L169" s="229">
        <v>4.7965890711755099</v>
      </c>
      <c r="M169" s="229">
        <v>4.5378901199321797</v>
      </c>
      <c r="N169" s="229">
        <v>2.968</v>
      </c>
      <c r="O169" s="229">
        <v>2.98</v>
      </c>
    </row>
    <row r="170" spans="4:15" ht="21.75" customHeight="1">
      <c r="D170" s="166" t="s">
        <v>572</v>
      </c>
      <c r="E170" s="268">
        <v>1.91</v>
      </c>
      <c r="F170" s="244">
        <v>2.0299999999999998</v>
      </c>
      <c r="G170" s="244">
        <v>1.93</v>
      </c>
      <c r="H170" s="244">
        <v>2.7808731550052399</v>
      </c>
      <c r="I170" s="244">
        <v>3.40198264157342</v>
      </c>
      <c r="J170" s="244">
        <v>3.22273803248518</v>
      </c>
      <c r="K170" s="245">
        <v>2.8471381972042198</v>
      </c>
      <c r="L170" s="229">
        <v>3.8744113277386001</v>
      </c>
      <c r="M170" s="229">
        <v>4.7328677713252496</v>
      </c>
      <c r="N170" s="229">
        <v>6.0679999999999996</v>
      </c>
      <c r="O170" s="229">
        <v>4.45</v>
      </c>
    </row>
    <row r="171" spans="4:15" ht="21.75" customHeight="1">
      <c r="D171" s="196" t="s">
        <v>955</v>
      </c>
      <c r="E171" s="268">
        <v>8.4600000000000009</v>
      </c>
      <c r="F171" s="246">
        <v>9.1300000000000008</v>
      </c>
      <c r="G171" s="246">
        <v>8.68</v>
      </c>
      <c r="H171" s="246">
        <v>8.5500375054182793</v>
      </c>
      <c r="I171" s="246">
        <v>8.8339278222160207</v>
      </c>
      <c r="J171" s="246">
        <v>8.5036690300038504</v>
      </c>
      <c r="K171" s="263">
        <v>8.1313164514258194</v>
      </c>
      <c r="L171" s="231">
        <v>7.8497637882523703</v>
      </c>
      <c r="M171" s="231">
        <v>9.0824685618326502</v>
      </c>
      <c r="N171" s="229">
        <v>7.98</v>
      </c>
      <c r="O171" s="229">
        <v>8.7100000000000009</v>
      </c>
    </row>
    <row r="172" spans="4:15">
      <c r="D172" s="746" t="s">
        <v>959</v>
      </c>
      <c r="E172" s="186"/>
      <c r="F172" s="186"/>
      <c r="G172" s="186"/>
      <c r="H172" s="186"/>
      <c r="I172" s="163"/>
      <c r="J172" s="163"/>
      <c r="K172" s="163"/>
      <c r="L172" s="236"/>
      <c r="M172" s="214"/>
    </row>
    <row r="173" spans="4:15" ht="21.75" customHeight="1">
      <c r="D173" s="186" t="s">
        <v>960</v>
      </c>
      <c r="E173" s="186"/>
    </row>
    <row r="174" spans="4:15" ht="21.75" customHeight="1">
      <c r="D174" s="2080" t="s">
        <v>961</v>
      </c>
      <c r="E174" s="2080"/>
      <c r="F174" s="2080"/>
      <c r="G174" s="2080"/>
      <c r="H174" s="2080"/>
      <c r="I174" s="2080"/>
      <c r="J174" s="2080"/>
      <c r="K174" s="2080"/>
    </row>
    <row r="175" spans="4:15" ht="21.75" customHeight="1">
      <c r="D175" s="186"/>
      <c r="E175" s="186"/>
      <c r="F175" s="186"/>
      <c r="G175" s="186"/>
      <c r="H175" s="186"/>
      <c r="I175" s="186"/>
      <c r="J175" s="186"/>
      <c r="K175" s="186"/>
    </row>
    <row r="176" spans="4:15" ht="21.75" customHeight="1">
      <c r="D176" s="186"/>
      <c r="E176" s="186"/>
      <c r="F176" s="186"/>
      <c r="G176" s="186"/>
      <c r="H176" s="186"/>
      <c r="I176" s="186"/>
      <c r="J176" s="186"/>
      <c r="K176" s="186"/>
    </row>
    <row r="177" spans="4:15" ht="21.75" customHeight="1">
      <c r="D177" s="186"/>
      <c r="E177" s="186"/>
      <c r="F177" s="186"/>
      <c r="G177" s="186"/>
      <c r="H177" s="186"/>
      <c r="I177" s="186"/>
      <c r="J177" s="186"/>
      <c r="K177" s="186"/>
    </row>
    <row r="178" spans="4:15" ht="21.75" customHeight="1">
      <c r="D178" s="186"/>
      <c r="E178" s="186"/>
      <c r="F178" s="186"/>
      <c r="G178" s="186"/>
      <c r="H178" s="186"/>
      <c r="I178" s="186"/>
      <c r="J178" s="186"/>
      <c r="K178" s="186"/>
    </row>
    <row r="179" spans="4:15" ht="21.75" customHeight="1">
      <c r="D179" s="186"/>
      <c r="E179" s="186"/>
      <c r="F179" s="186"/>
      <c r="G179" s="186"/>
      <c r="H179" s="186"/>
      <c r="I179" s="186"/>
      <c r="J179" s="186"/>
      <c r="K179" s="186"/>
    </row>
    <row r="180" spans="4:15" ht="21.75" customHeight="1">
      <c r="D180" s="186"/>
      <c r="E180" s="186"/>
      <c r="F180" s="186"/>
      <c r="G180" s="186"/>
      <c r="H180" s="186"/>
      <c r="I180" s="186"/>
      <c r="J180" s="186"/>
      <c r="K180" s="186"/>
    </row>
    <row r="181" spans="4:15" ht="21.75" customHeight="1">
      <c r="D181" s="186"/>
      <c r="E181" s="186"/>
      <c r="F181" s="186"/>
      <c r="G181" s="186"/>
      <c r="H181" s="186"/>
      <c r="I181" s="186"/>
      <c r="J181" s="186"/>
      <c r="K181" s="186"/>
    </row>
    <row r="182" spans="4:15" ht="21.75" customHeight="1">
      <c r="D182" s="186"/>
      <c r="E182" s="186"/>
      <c r="F182" s="186"/>
      <c r="G182" s="186"/>
      <c r="H182" s="186"/>
      <c r="I182" s="186"/>
      <c r="J182" s="186"/>
      <c r="K182" s="186"/>
    </row>
    <row r="183" spans="4:15" ht="21.75" customHeight="1">
      <c r="D183" s="186"/>
      <c r="E183" s="186"/>
      <c r="F183" s="186"/>
      <c r="G183" s="186"/>
      <c r="H183" s="186"/>
      <c r="I183" s="186"/>
      <c r="J183" s="186"/>
      <c r="K183" s="186"/>
    </row>
    <row r="184" spans="4:15" ht="21.75" customHeight="1">
      <c r="D184" s="186"/>
      <c r="E184" s="186"/>
      <c r="F184" s="186"/>
      <c r="G184" s="186"/>
      <c r="H184" s="186"/>
      <c r="I184" s="186"/>
      <c r="J184" s="186"/>
      <c r="K184" s="186"/>
    </row>
    <row r="185" spans="4:15" ht="21.75" customHeight="1">
      <c r="D185" s="186"/>
      <c r="E185" s="186"/>
      <c r="F185" s="186"/>
      <c r="G185" s="186"/>
      <c r="H185" s="186"/>
      <c r="I185" s="186"/>
      <c r="J185" s="186"/>
      <c r="K185" s="186"/>
    </row>
    <row r="186" spans="4:15" ht="21.75" customHeight="1">
      <c r="D186" s="189" t="s">
        <v>365</v>
      </c>
    </row>
    <row r="187" spans="4:15" ht="21.75" customHeight="1">
      <c r="D187" s="185"/>
      <c r="E187" s="191">
        <v>2024</v>
      </c>
      <c r="F187" s="192">
        <v>2023</v>
      </c>
      <c r="G187" s="192">
        <v>2022</v>
      </c>
      <c r="H187" s="192">
        <v>2021</v>
      </c>
      <c r="I187" s="192">
        <v>2020</v>
      </c>
      <c r="J187" s="192">
        <v>2019</v>
      </c>
      <c r="K187" s="194">
        <v>2018</v>
      </c>
      <c r="L187" s="195">
        <v>2017</v>
      </c>
      <c r="M187" s="195">
        <v>2016</v>
      </c>
      <c r="N187" s="233">
        <v>2015</v>
      </c>
      <c r="O187" s="234"/>
    </row>
    <row r="188" spans="4:15" ht="21.75" customHeight="1">
      <c r="D188" s="264" t="s">
        <v>962</v>
      </c>
      <c r="E188" s="270">
        <v>256</v>
      </c>
      <c r="F188" s="271">
        <v>201</v>
      </c>
      <c r="G188" s="271">
        <v>302</v>
      </c>
      <c r="H188" s="271">
        <v>306</v>
      </c>
      <c r="I188" s="271">
        <v>177</v>
      </c>
      <c r="J188" s="271">
        <v>128</v>
      </c>
      <c r="K188" s="272">
        <v>113</v>
      </c>
      <c r="L188" s="237">
        <v>90</v>
      </c>
      <c r="M188" s="237">
        <v>16</v>
      </c>
      <c r="N188" s="229">
        <v>108.55200000000001</v>
      </c>
    </row>
    <row r="189" spans="4:15" ht="23.25" customHeight="1">
      <c r="D189" s="2071" t="s">
        <v>963</v>
      </c>
      <c r="E189" s="2071"/>
      <c r="F189" s="2073"/>
      <c r="G189" s="2073"/>
      <c r="H189" s="2073"/>
      <c r="I189" s="2073"/>
      <c r="J189" s="2073"/>
      <c r="K189" s="2073"/>
    </row>
    <row r="190" spans="4:15" ht="30.75" customHeight="1">
      <c r="D190" s="2071" t="s">
        <v>964</v>
      </c>
      <c r="E190" s="2071"/>
      <c r="F190" s="2073"/>
      <c r="G190" s="2073"/>
      <c r="H190" s="2073"/>
      <c r="I190" s="2073"/>
      <c r="J190" s="2073"/>
      <c r="K190" s="2073"/>
    </row>
    <row r="191" spans="4:15" ht="30.75" customHeight="1">
      <c r="D191" s="2071" t="s">
        <v>965</v>
      </c>
      <c r="E191" s="2071"/>
      <c r="F191" s="2073"/>
      <c r="G191" s="2073"/>
      <c r="H191" s="2073"/>
      <c r="I191" s="2073"/>
      <c r="J191" s="2073"/>
      <c r="K191" s="2073"/>
    </row>
    <row r="192" spans="4:15">
      <c r="D192" s="2080" t="s">
        <v>966</v>
      </c>
      <c r="E192" s="2080"/>
      <c r="F192" s="2080"/>
      <c r="G192" s="2080"/>
      <c r="H192" s="2080"/>
      <c r="I192" s="2080"/>
      <c r="J192" s="2080"/>
      <c r="K192" s="2080"/>
    </row>
    <row r="193" spans="4:15">
      <c r="D193" s="2071" t="s">
        <v>967</v>
      </c>
      <c r="E193" s="2071"/>
      <c r="F193" s="2071"/>
      <c r="G193" s="2071"/>
      <c r="H193" s="2071"/>
      <c r="I193" s="2071"/>
      <c r="J193" s="2071"/>
      <c r="K193" s="2071"/>
    </row>
    <row r="194" spans="4:15">
      <c r="D194" s="2071" t="s">
        <v>968</v>
      </c>
      <c r="E194" s="2071"/>
      <c r="F194" s="2071"/>
      <c r="G194" s="2071"/>
      <c r="H194" s="2071"/>
      <c r="I194" s="2071"/>
      <c r="J194" s="2071"/>
      <c r="K194" s="2071"/>
    </row>
    <row r="195" spans="4:15">
      <c r="D195" s="2071" t="s">
        <v>969</v>
      </c>
      <c r="E195" s="2071"/>
      <c r="F195" s="2071"/>
      <c r="G195" s="2071"/>
      <c r="H195" s="2071"/>
      <c r="I195" s="2071"/>
      <c r="J195" s="2071"/>
      <c r="K195" s="2071"/>
    </row>
    <row r="196" spans="4:15" ht="21.75" customHeight="1"/>
    <row r="197" spans="4:15" ht="21.75" customHeight="1">
      <c r="D197" s="189" t="s">
        <v>970</v>
      </c>
      <c r="E197" s="218"/>
      <c r="F197" s="218"/>
      <c r="G197" s="218"/>
      <c r="H197" s="219"/>
      <c r="I197" s="219"/>
      <c r="J197" s="219"/>
      <c r="K197" s="219"/>
      <c r="L197" s="215"/>
      <c r="M197" s="215"/>
      <c r="N197" s="234"/>
      <c r="O197" s="234"/>
    </row>
    <row r="198" spans="4:15" ht="24">
      <c r="D198" s="185" t="s">
        <v>971</v>
      </c>
      <c r="E198" s="191">
        <v>2024</v>
      </c>
      <c r="F198" s="192">
        <v>2023</v>
      </c>
      <c r="G198" s="192">
        <v>2022</v>
      </c>
      <c r="H198" s="192">
        <v>2021</v>
      </c>
      <c r="I198" s="192">
        <v>2020</v>
      </c>
      <c r="J198" s="192">
        <v>2019</v>
      </c>
      <c r="K198" s="194">
        <v>2018</v>
      </c>
      <c r="L198" s="195">
        <v>2017</v>
      </c>
      <c r="M198" s="195">
        <v>2016</v>
      </c>
      <c r="N198" s="233">
        <v>2015</v>
      </c>
      <c r="O198" s="233">
        <v>2014</v>
      </c>
    </row>
    <row r="199" spans="4:15" ht="21.75" customHeight="1">
      <c r="D199" s="171" t="s">
        <v>972</v>
      </c>
      <c r="E199" s="253">
        <v>18893</v>
      </c>
      <c r="F199" s="256">
        <v>18519</v>
      </c>
      <c r="G199" s="256">
        <v>18842.189999999999</v>
      </c>
      <c r="H199" s="256">
        <v>19317.558641168602</v>
      </c>
      <c r="I199" s="256">
        <v>17943.393764521199</v>
      </c>
      <c r="J199" s="256">
        <v>18050.824027211002</v>
      </c>
      <c r="K199" s="258">
        <v>18342.62</v>
      </c>
      <c r="L199" s="239">
        <v>19853.101231320001</v>
      </c>
      <c r="M199" s="239">
        <v>18672.750669094999</v>
      </c>
      <c r="N199" s="239">
        <v>18350.13</v>
      </c>
      <c r="O199" s="239">
        <v>17725.169999999998</v>
      </c>
    </row>
    <row r="200" spans="4:15" ht="21.75" customHeight="1">
      <c r="D200" s="171" t="s">
        <v>973</v>
      </c>
      <c r="E200" s="253">
        <v>3242</v>
      </c>
      <c r="F200" s="256">
        <v>3009</v>
      </c>
      <c r="G200" s="256">
        <v>3115.84</v>
      </c>
      <c r="H200" s="256">
        <v>3160.7806021280098</v>
      </c>
      <c r="I200" s="256">
        <v>3029.1023000639998</v>
      </c>
      <c r="J200" s="256">
        <v>3111.426532</v>
      </c>
      <c r="K200" s="258">
        <v>2889.51</v>
      </c>
      <c r="L200" s="239">
        <v>3013.5447064</v>
      </c>
      <c r="M200" s="239">
        <v>2777.2962120000002</v>
      </c>
      <c r="N200" s="239">
        <v>2722.53</v>
      </c>
      <c r="O200" s="239">
        <v>2358.7600000000002</v>
      </c>
    </row>
    <row r="201" spans="4:15" ht="21.75" customHeight="1">
      <c r="D201" s="363" t="s">
        <v>974</v>
      </c>
      <c r="E201" s="253">
        <f t="shared" ref="E201:O201" si="13">SUM(E199:E200)</f>
        <v>22135</v>
      </c>
      <c r="F201" s="254">
        <f t="shared" si="13"/>
        <v>21528</v>
      </c>
      <c r="G201" s="254">
        <f t="shared" si="13"/>
        <v>21958.03</v>
      </c>
      <c r="H201" s="254">
        <f t="shared" si="13"/>
        <v>22478.33924329661</v>
      </c>
      <c r="I201" s="254">
        <f t="shared" si="13"/>
        <v>20972.496064585197</v>
      </c>
      <c r="J201" s="254">
        <f t="shared" si="13"/>
        <v>21162.250559211003</v>
      </c>
      <c r="K201" s="259">
        <f t="shared" si="13"/>
        <v>21232.129999999997</v>
      </c>
      <c r="L201" s="239">
        <f t="shared" si="13"/>
        <v>22866.645937720001</v>
      </c>
      <c r="M201" s="239">
        <f t="shared" si="13"/>
        <v>21450.046881095001</v>
      </c>
      <c r="N201" s="239">
        <f t="shared" si="13"/>
        <v>21072.66</v>
      </c>
      <c r="O201" s="239">
        <f t="shared" si="13"/>
        <v>20083.93</v>
      </c>
    </row>
    <row r="202" spans="4:15" ht="21.75" customHeight="1">
      <c r="D202" s="171" t="s">
        <v>975</v>
      </c>
      <c r="E202" s="253"/>
      <c r="F202" s="256"/>
      <c r="G202" s="256"/>
      <c r="H202" s="256"/>
      <c r="I202" s="256"/>
      <c r="J202" s="256"/>
      <c r="K202" s="258"/>
    </row>
    <row r="203" spans="4:15" ht="21.75" customHeight="1" thickBot="1">
      <c r="D203" s="171" t="s">
        <v>976</v>
      </c>
      <c r="E203" s="253"/>
      <c r="F203" s="254"/>
      <c r="G203" s="254"/>
      <c r="H203" s="254"/>
      <c r="I203" s="254"/>
      <c r="J203" s="254"/>
      <c r="K203" s="259"/>
    </row>
    <row r="204" spans="4:15">
      <c r="D204" s="2078" t="s">
        <v>977</v>
      </c>
      <c r="E204" s="2078"/>
      <c r="F204" s="2078"/>
      <c r="G204" s="2078"/>
      <c r="H204" s="2078"/>
      <c r="I204" s="2078"/>
      <c r="J204" s="2078"/>
      <c r="K204" s="2078"/>
      <c r="L204" s="214"/>
      <c r="M204" s="214"/>
    </row>
    <row r="205" spans="4:15">
      <c r="D205" s="2078" t="s">
        <v>978</v>
      </c>
      <c r="E205" s="2078"/>
      <c r="F205" s="2078"/>
      <c r="G205" s="2078"/>
      <c r="H205" s="2078"/>
      <c r="I205" s="2078"/>
      <c r="J205" s="2078"/>
      <c r="K205" s="2078"/>
    </row>
    <row r="206" spans="4:15">
      <c r="D206" s="2078" t="s">
        <v>979</v>
      </c>
      <c r="E206" s="2078"/>
      <c r="F206" s="2078"/>
      <c r="G206" s="2078"/>
      <c r="H206" s="2078"/>
      <c r="I206" s="2078"/>
      <c r="J206" s="2078"/>
      <c r="K206" s="2078"/>
    </row>
  </sheetData>
  <sheetProtection algorithmName="SHA-512" hashValue="ddEquuirx9v8VkOyGVrfbi8oGC7qtOq8G6ZEoc5LBeAWhDUE7df2AHer2vqopmXQBL//zkp2WRE8ltOLXuPuaA==" saltValue="V+eUiJ31SA7rmWzgDabIIA==" spinCount="100000" sheet="1" objects="1" scenarios="1"/>
  <mergeCells count="33">
    <mergeCell ref="B6:B23"/>
    <mergeCell ref="D190:K190"/>
    <mergeCell ref="D191:K191"/>
    <mergeCell ref="D193:K193"/>
    <mergeCell ref="D192:K192"/>
    <mergeCell ref="D140:M140"/>
    <mergeCell ref="D139:K139"/>
    <mergeCell ref="D141:M141"/>
    <mergeCell ref="D157:K157"/>
    <mergeCell ref="D189:K189"/>
    <mergeCell ref="D174:K174"/>
    <mergeCell ref="D110:M110"/>
    <mergeCell ref="D116:M116"/>
    <mergeCell ref="D117:M117"/>
    <mergeCell ref="D119:M119"/>
    <mergeCell ref="D5:F5"/>
    <mergeCell ref="D195:K195"/>
    <mergeCell ref="D204:K204"/>
    <mergeCell ref="D205:K205"/>
    <mergeCell ref="D109:M109"/>
    <mergeCell ref="D108:M108"/>
    <mergeCell ref="D106:M106"/>
    <mergeCell ref="D105:K105"/>
    <mergeCell ref="D104:K104"/>
    <mergeCell ref="D107:M107"/>
    <mergeCell ref="D206:K206"/>
    <mergeCell ref="D194:K194"/>
    <mergeCell ref="D111:M111"/>
    <mergeCell ref="D114:M114"/>
    <mergeCell ref="D115:M115"/>
    <mergeCell ref="D118:M118"/>
    <mergeCell ref="D120:M120"/>
    <mergeCell ref="D123:M123"/>
  </mergeCells>
  <pageMargins left="0.75" right="0.75" top="1" bottom="1" header="0.5" footer="0.5"/>
  <pageSetup orientation="portrait" horizontalDpi="4294967295" verticalDpi="4294967295" r:id="rId1"/>
  <customProperties>
    <customPr name="_pios_id" r:id="rId2"/>
  </customProperties>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4:Q90"/>
  <sheetViews>
    <sheetView showGridLines="0" showRuler="0" topLeftCell="A12" zoomScaleNormal="100" workbookViewId="0">
      <selection activeCell="I24" sqref="I24"/>
    </sheetView>
  </sheetViews>
  <sheetFormatPr defaultColWidth="12.85546875" defaultRowHeight="12.75"/>
  <cols>
    <col min="1" max="3" width="12.85546875" style="148"/>
    <col min="4" max="4" width="28.5703125" style="148" customWidth="1"/>
    <col min="5" max="13" width="14.5703125" style="148" customWidth="1"/>
    <col min="14" max="15" width="0" style="148" hidden="1"/>
    <col min="16" max="17" width="9" style="148" customWidth="1"/>
    <col min="18" max="16384" width="12.85546875" style="148"/>
  </cols>
  <sheetData>
    <row r="4" spans="2:9">
      <c r="E4" s="187"/>
      <c r="F4" s="187"/>
      <c r="G4" s="187"/>
      <c r="H4" s="323"/>
      <c r="I4" s="323"/>
    </row>
    <row r="5" spans="2:9" ht="21.75" customHeight="1">
      <c r="D5" s="147" t="s">
        <v>980</v>
      </c>
      <c r="E5" s="187"/>
      <c r="F5" s="187"/>
      <c r="G5" s="187"/>
      <c r="H5" s="323"/>
      <c r="I5" s="323"/>
    </row>
    <row r="6" spans="2:9" ht="21.75" hidden="1" customHeight="1">
      <c r="D6" s="147"/>
      <c r="E6" s="367" t="s">
        <v>838</v>
      </c>
      <c r="F6" s="367" t="s">
        <v>839</v>
      </c>
      <c r="G6" s="367" t="s">
        <v>840</v>
      </c>
      <c r="H6" s="367" t="s">
        <v>841</v>
      </c>
      <c r="I6" s="323"/>
    </row>
    <row r="7" spans="2:9" ht="21.75" hidden="1" customHeight="1">
      <c r="D7" s="350" t="s">
        <v>981</v>
      </c>
      <c r="E7" s="1268">
        <f>E30</f>
        <v>0.27</v>
      </c>
      <c r="F7" s="1268">
        <f>E49</f>
        <v>0.83</v>
      </c>
      <c r="G7" s="1268">
        <f>E68</f>
        <v>3.1399999999999997E-2</v>
      </c>
      <c r="H7" s="1268">
        <f>E86</f>
        <v>1</v>
      </c>
      <c r="I7" s="323"/>
    </row>
    <row r="8" spans="2:9" ht="21.75" hidden="1" customHeight="1">
      <c r="D8" s="350" t="s">
        <v>982</v>
      </c>
      <c r="E8" s="1268">
        <f>E31</f>
        <v>0.13</v>
      </c>
      <c r="F8" s="1268">
        <f>E50</f>
        <v>0.17</v>
      </c>
      <c r="G8" s="1268">
        <f>E69</f>
        <v>2.4299999999999999E-2</v>
      </c>
      <c r="H8" s="1268">
        <f>E87</f>
        <v>1</v>
      </c>
      <c r="I8" s="323"/>
    </row>
    <row r="9" spans="2:9" ht="21.75" customHeight="1">
      <c r="B9" s="1888"/>
      <c r="D9" s="147"/>
      <c r="E9" s="187"/>
      <c r="F9" s="187"/>
      <c r="G9" s="187"/>
      <c r="H9" s="323"/>
      <c r="I9" s="323"/>
    </row>
    <row r="10" spans="2:9" ht="21.75" customHeight="1">
      <c r="B10" s="1888"/>
      <c r="D10" s="147"/>
      <c r="E10" s="187"/>
      <c r="F10" s="187"/>
      <c r="G10" s="187"/>
      <c r="H10" s="323"/>
      <c r="I10" s="1267"/>
    </row>
    <row r="11" spans="2:9" ht="21.75" customHeight="1">
      <c r="B11" s="1888"/>
      <c r="D11" s="147"/>
      <c r="E11" s="187"/>
      <c r="F11" s="187"/>
      <c r="G11" s="187"/>
      <c r="H11" s="323"/>
      <c r="I11" s="1548"/>
    </row>
    <row r="12" spans="2:9" ht="21.75" customHeight="1">
      <c r="B12" s="1888"/>
      <c r="D12" s="147"/>
      <c r="E12" s="187"/>
      <c r="F12" s="187"/>
      <c r="G12" s="187"/>
      <c r="H12" s="323"/>
      <c r="I12" s="1604"/>
    </row>
    <row r="13" spans="2:9" ht="21.75" customHeight="1">
      <c r="B13" s="1888"/>
      <c r="D13" s="147"/>
      <c r="E13" s="187"/>
      <c r="F13" s="187"/>
      <c r="G13" s="187"/>
      <c r="H13" s="323"/>
      <c r="I13" s="323"/>
    </row>
    <row r="14" spans="2:9" ht="21.75" customHeight="1">
      <c r="B14" s="1888"/>
      <c r="D14" s="147"/>
      <c r="E14" s="187"/>
      <c r="F14" s="187"/>
      <c r="G14" s="187"/>
      <c r="H14" s="323"/>
      <c r="I14" s="323"/>
    </row>
    <row r="15" spans="2:9" ht="21.75" customHeight="1">
      <c r="B15" s="1888"/>
      <c r="D15" s="147"/>
      <c r="E15" s="187"/>
      <c r="F15" s="187"/>
      <c r="G15" s="187"/>
      <c r="H15" s="323"/>
      <c r="I15" s="323"/>
    </row>
    <row r="16" spans="2:9" ht="21.75" customHeight="1">
      <c r="B16" s="1888"/>
      <c r="D16" s="147"/>
      <c r="E16" s="187"/>
      <c r="F16" s="187"/>
      <c r="G16" s="187"/>
      <c r="H16" s="323"/>
      <c r="I16" s="323"/>
    </row>
    <row r="17" spans="2:17">
      <c r="B17" s="1888"/>
    </row>
    <row r="18" spans="2:17" ht="21.75" customHeight="1">
      <c r="B18" s="1888"/>
      <c r="D18" s="367" t="s">
        <v>838</v>
      </c>
      <c r="E18" s="280">
        <v>2024</v>
      </c>
      <c r="F18" s="192">
        <v>2023</v>
      </c>
      <c r="G18" s="192">
        <v>2022</v>
      </c>
      <c r="H18" s="192">
        <v>2021</v>
      </c>
      <c r="I18" s="192">
        <v>2020</v>
      </c>
      <c r="J18" s="192">
        <v>2019</v>
      </c>
      <c r="K18" s="192">
        <v>2018</v>
      </c>
      <c r="L18" s="192">
        <v>2017</v>
      </c>
      <c r="M18" s="194">
        <v>2016</v>
      </c>
    </row>
    <row r="19" spans="2:17" ht="21.75" customHeight="1">
      <c r="B19" s="1888"/>
      <c r="D19" s="369" t="s">
        <v>983</v>
      </c>
      <c r="E19" s="388">
        <v>3311.88</v>
      </c>
      <c r="F19" s="371">
        <v>2586</v>
      </c>
      <c r="G19" s="371">
        <v>2507</v>
      </c>
      <c r="H19" s="371">
        <v>2414.25</v>
      </c>
      <c r="I19" s="312">
        <v>2031.75</v>
      </c>
      <c r="J19" s="313">
        <v>1944.27</v>
      </c>
      <c r="K19" s="312">
        <v>1657.3</v>
      </c>
      <c r="L19" s="312">
        <v>2070.88</v>
      </c>
      <c r="M19" s="313">
        <v>2095.61451206214</v>
      </c>
    </row>
    <row r="20" spans="2:17" ht="21.75" customHeight="1">
      <c r="B20" s="1888"/>
      <c r="D20" s="372" t="s">
        <v>984</v>
      </c>
      <c r="E20" s="1500">
        <v>2990.06</v>
      </c>
      <c r="F20" s="374">
        <v>2958</v>
      </c>
      <c r="G20" s="374">
        <v>2826</v>
      </c>
      <c r="H20" s="374">
        <v>2718.39</v>
      </c>
      <c r="I20" s="315">
        <v>2630.06</v>
      </c>
      <c r="J20" s="316">
        <v>1920</v>
      </c>
      <c r="K20" s="315">
        <v>1442</v>
      </c>
      <c r="L20" s="315">
        <v>1513.4</v>
      </c>
      <c r="M20" s="316">
        <v>1462.8847800065</v>
      </c>
    </row>
    <row r="21" spans="2:17" ht="21.75" customHeight="1">
      <c r="B21" s="1888"/>
      <c r="D21" s="375" t="s">
        <v>985</v>
      </c>
      <c r="E21" s="389">
        <v>86.43</v>
      </c>
      <c r="F21" s="377">
        <v>83</v>
      </c>
      <c r="G21" s="377">
        <v>70</v>
      </c>
      <c r="H21" s="378">
        <v>74.77</v>
      </c>
      <c r="I21" s="352">
        <v>41.013709762732901</v>
      </c>
      <c r="J21" s="352">
        <v>44.02</v>
      </c>
      <c r="K21" s="352">
        <v>42.53</v>
      </c>
      <c r="L21" s="352">
        <v>47.24</v>
      </c>
      <c r="M21" s="379">
        <v>45.95</v>
      </c>
    </row>
    <row r="22" spans="2:17" ht="21.75" customHeight="1">
      <c r="B22" s="1888"/>
      <c r="D22" s="350" t="s">
        <v>986</v>
      </c>
      <c r="E22" s="1500">
        <v>6388</v>
      </c>
      <c r="F22" s="351">
        <v>5627</v>
      </c>
      <c r="G22" s="352">
        <v>5403</v>
      </c>
      <c r="H22" s="1605">
        <v>5207</v>
      </c>
      <c r="I22" s="353" t="s">
        <v>987</v>
      </c>
      <c r="J22" s="353" t="s">
        <v>988</v>
      </c>
      <c r="K22" s="353" t="s">
        <v>989</v>
      </c>
      <c r="L22" s="354" t="s">
        <v>990</v>
      </c>
      <c r="M22" s="354" t="s">
        <v>991</v>
      </c>
      <c r="Q22" s="176" t="s">
        <v>992</v>
      </c>
    </row>
    <row r="23" spans="2:17" ht="21.75" customHeight="1">
      <c r="B23" s="1888"/>
      <c r="D23" s="350" t="s">
        <v>993</v>
      </c>
      <c r="E23" s="387" t="s">
        <v>994</v>
      </c>
      <c r="F23" s="353" t="s">
        <v>995</v>
      </c>
      <c r="G23" s="353" t="s">
        <v>995</v>
      </c>
      <c r="H23" s="353" t="s">
        <v>995</v>
      </c>
      <c r="I23" s="353" t="s">
        <v>996</v>
      </c>
      <c r="J23" s="353" t="s">
        <v>997</v>
      </c>
      <c r="K23" s="355" t="s">
        <v>998</v>
      </c>
      <c r="L23" s="354" t="s">
        <v>999</v>
      </c>
      <c r="M23" s="354" t="s">
        <v>1000</v>
      </c>
    </row>
    <row r="24" spans="2:17" ht="21.75" customHeight="1">
      <c r="B24" s="1888"/>
      <c r="D24" s="350" t="s">
        <v>1001</v>
      </c>
      <c r="E24" s="387">
        <v>186</v>
      </c>
      <c r="F24" s="356">
        <v>153</v>
      </c>
      <c r="G24" s="356">
        <v>146</v>
      </c>
      <c r="H24" s="356">
        <v>124</v>
      </c>
      <c r="I24" s="357">
        <f>Energy!I71</f>
        <v>83.8</v>
      </c>
      <c r="J24" s="357">
        <v>81</v>
      </c>
      <c r="K24" s="357">
        <v>78</v>
      </c>
      <c r="L24" s="358">
        <v>81</v>
      </c>
      <c r="M24" s="358">
        <v>83.9</v>
      </c>
    </row>
    <row r="25" spans="2:17" ht="21.75" customHeight="1">
      <c r="B25" s="1888"/>
      <c r="D25" s="350" t="s">
        <v>1002</v>
      </c>
      <c r="E25" s="387">
        <v>164</v>
      </c>
      <c r="F25" s="356">
        <v>125</v>
      </c>
      <c r="G25" s="356">
        <v>120</v>
      </c>
      <c r="H25" s="356">
        <v>108.83</v>
      </c>
      <c r="I25" s="356">
        <v>73</v>
      </c>
      <c r="J25" s="357">
        <v>84</v>
      </c>
      <c r="K25" s="357">
        <v>88</v>
      </c>
      <c r="L25" s="358">
        <v>86</v>
      </c>
      <c r="M25" s="358">
        <v>89</v>
      </c>
    </row>
    <row r="26" spans="2:17" ht="21.75" customHeight="1">
      <c r="B26" s="1888"/>
      <c r="D26" s="350" t="s">
        <v>1003</v>
      </c>
      <c r="E26" s="387">
        <v>55</v>
      </c>
      <c r="F26" s="356">
        <v>870</v>
      </c>
      <c r="G26" s="356">
        <v>842</v>
      </c>
      <c r="H26" s="356">
        <v>973</v>
      </c>
      <c r="I26" s="356">
        <v>831</v>
      </c>
      <c r="J26" s="356">
        <v>293</v>
      </c>
      <c r="K26" s="357">
        <v>207</v>
      </c>
      <c r="L26" s="358">
        <v>21</v>
      </c>
      <c r="M26" s="358">
        <v>196</v>
      </c>
    </row>
    <row r="27" spans="2:17" ht="21.75" customHeight="1">
      <c r="D27" s="350" t="s">
        <v>1004</v>
      </c>
      <c r="E27" s="1269">
        <v>4.6500000000000004</v>
      </c>
      <c r="F27" s="359">
        <v>12.8</v>
      </c>
      <c r="G27" s="359">
        <v>22.8</v>
      </c>
      <c r="H27" s="360">
        <v>8.6999999999999993</v>
      </c>
      <c r="I27" s="360">
        <v>3.2</v>
      </c>
      <c r="J27" s="360">
        <v>7.6</v>
      </c>
      <c r="K27" s="361">
        <v>10.5</v>
      </c>
      <c r="L27" s="362">
        <v>3.4</v>
      </c>
      <c r="M27" s="362">
        <v>7.32</v>
      </c>
    </row>
    <row r="28" spans="2:17" ht="21.75" customHeight="1">
      <c r="D28" s="1596" t="s">
        <v>1005</v>
      </c>
      <c r="E28" s="1597">
        <v>91.97</v>
      </c>
      <c r="F28" s="1599">
        <v>95</v>
      </c>
      <c r="G28" s="1599">
        <v>90</v>
      </c>
      <c r="H28" s="1599">
        <v>90.3</v>
      </c>
      <c r="I28" s="1599">
        <v>74.599999999999994</v>
      </c>
      <c r="J28" s="1599">
        <v>42.6</v>
      </c>
      <c r="K28" s="1601">
        <v>33.6</v>
      </c>
      <c r="L28" s="1602">
        <v>25.82</v>
      </c>
      <c r="M28" s="362">
        <v>37.17</v>
      </c>
    </row>
    <row r="29" spans="2:17" ht="21.75" customHeight="1">
      <c r="C29" s="308"/>
      <c r="D29" s="855" t="s">
        <v>1006</v>
      </c>
      <c r="E29" s="1603"/>
      <c r="F29" s="1603"/>
      <c r="G29" s="1603"/>
      <c r="H29" s="1603"/>
      <c r="I29" s="1603"/>
      <c r="J29" s="1600"/>
      <c r="K29" s="1600"/>
      <c r="L29" s="1600"/>
      <c r="M29" s="1600"/>
    </row>
    <row r="30" spans="2:17" ht="21.75" customHeight="1">
      <c r="D30" s="350" t="s">
        <v>981</v>
      </c>
      <c r="E30" s="1268">
        <v>0.27</v>
      </c>
      <c r="F30" s="364">
        <v>0.24</v>
      </c>
      <c r="G30" s="364">
        <v>0.24</v>
      </c>
      <c r="H30" s="364">
        <v>0.25</v>
      </c>
      <c r="I30" s="364">
        <v>0.24</v>
      </c>
      <c r="J30" s="364">
        <v>0.4</v>
      </c>
      <c r="K30" s="365">
        <v>0.62</v>
      </c>
      <c r="L30" s="366">
        <v>0.67</v>
      </c>
      <c r="M30" s="366">
        <v>0.71</v>
      </c>
      <c r="Q30" s="32"/>
    </row>
    <row r="31" spans="2:17" ht="21.75" customHeight="1">
      <c r="D31" s="350" t="s">
        <v>982</v>
      </c>
      <c r="E31" s="1268">
        <v>0.13</v>
      </c>
      <c r="F31" s="364">
        <v>0.13</v>
      </c>
      <c r="G31" s="364">
        <v>0.12</v>
      </c>
      <c r="H31" s="364">
        <v>0.1</v>
      </c>
      <c r="I31" s="364">
        <v>0.08</v>
      </c>
      <c r="J31" s="364">
        <v>0.01</v>
      </c>
      <c r="K31" s="365">
        <v>0</v>
      </c>
      <c r="L31" s="366">
        <v>0</v>
      </c>
      <c r="M31" s="366">
        <v>0</v>
      </c>
    </row>
    <row r="32" spans="2:17">
      <c r="D32" s="748" t="s">
        <v>1007</v>
      </c>
      <c r="E32" s="285"/>
      <c r="F32" s="285"/>
      <c r="G32" s="285"/>
      <c r="H32" s="176"/>
      <c r="I32" s="176"/>
      <c r="J32" s="176"/>
      <c r="K32" s="176"/>
      <c r="L32" s="176"/>
      <c r="M32" s="176"/>
    </row>
    <row r="33" spans="4:13">
      <c r="D33" s="748" t="s">
        <v>1008</v>
      </c>
      <c r="E33" s="285"/>
    </row>
    <row r="34" spans="4:13">
      <c r="D34" s="746" t="s">
        <v>1009</v>
      </c>
      <c r="E34" s="163"/>
    </row>
    <row r="35" spans="4:13">
      <c r="D35" s="739" t="s">
        <v>1010</v>
      </c>
      <c r="E35" s="163"/>
    </row>
    <row r="36" spans="4:13" ht="21.75" customHeight="1"/>
    <row r="37" spans="4:13" ht="21.75" customHeight="1">
      <c r="D37" s="367" t="s">
        <v>839</v>
      </c>
      <c r="E37" s="380">
        <v>2024</v>
      </c>
      <c r="F37" s="321">
        <v>2023</v>
      </c>
      <c r="G37" s="321">
        <v>2022</v>
      </c>
      <c r="H37" s="321">
        <v>2021</v>
      </c>
      <c r="I37" s="321">
        <v>2020</v>
      </c>
      <c r="J37" s="321">
        <v>2019</v>
      </c>
      <c r="K37" s="321">
        <v>2018</v>
      </c>
      <c r="L37" s="321">
        <v>2017</v>
      </c>
      <c r="M37" s="381">
        <v>2016</v>
      </c>
    </row>
    <row r="38" spans="4:13" ht="21.75" customHeight="1">
      <c r="D38" s="342" t="s">
        <v>983</v>
      </c>
      <c r="E38" s="382">
        <v>124.07</v>
      </c>
      <c r="F38" s="383">
        <v>125</v>
      </c>
      <c r="G38" s="383">
        <v>130</v>
      </c>
      <c r="H38" s="383">
        <v>109.66</v>
      </c>
      <c r="I38" s="312">
        <v>80.7359974090934</v>
      </c>
      <c r="J38" s="384">
        <v>75.790000000000006</v>
      </c>
      <c r="K38" s="312">
        <v>70.53</v>
      </c>
      <c r="L38" s="312">
        <v>108.57</v>
      </c>
      <c r="M38" s="384">
        <v>110.18</v>
      </c>
    </row>
    <row r="39" spans="4:13" ht="21.75" customHeight="1">
      <c r="D39" s="343" t="s">
        <v>984</v>
      </c>
      <c r="E39" s="1500">
        <v>1815.69</v>
      </c>
      <c r="F39" s="390">
        <v>1837</v>
      </c>
      <c r="G39" s="390">
        <v>1749</v>
      </c>
      <c r="H39" s="390">
        <v>1674.5</v>
      </c>
      <c r="I39" s="315">
        <v>1437.4690258477899</v>
      </c>
      <c r="J39" s="316">
        <v>1571.17</v>
      </c>
      <c r="K39" s="315">
        <v>1619.01</v>
      </c>
      <c r="L39" s="315">
        <v>1792.12</v>
      </c>
      <c r="M39" s="316">
        <v>1893</v>
      </c>
    </row>
    <row r="40" spans="4:13" ht="21.75" customHeight="1">
      <c r="D40" s="348" t="s">
        <v>1011</v>
      </c>
      <c r="E40" s="391">
        <v>0.25</v>
      </c>
      <c r="F40" s="392">
        <v>0.24</v>
      </c>
      <c r="G40" s="392">
        <v>0.28000000000000003</v>
      </c>
      <c r="H40" s="392">
        <v>0.22</v>
      </c>
      <c r="I40" s="393">
        <v>0.38162586746626698</v>
      </c>
      <c r="J40" s="393">
        <v>0.67</v>
      </c>
      <c r="K40" s="393">
        <v>0.71</v>
      </c>
      <c r="L40" s="393">
        <v>2.02</v>
      </c>
      <c r="M40" s="394">
        <v>2.72</v>
      </c>
    </row>
    <row r="41" spans="4:13" ht="21.75" customHeight="1">
      <c r="D41" s="350" t="s">
        <v>986</v>
      </c>
      <c r="E41" s="1500">
        <v>1940.01</v>
      </c>
      <c r="F41" s="351">
        <v>1963</v>
      </c>
      <c r="G41" s="352">
        <v>1879</v>
      </c>
      <c r="H41" s="386" t="s">
        <v>1012</v>
      </c>
      <c r="I41" s="353" t="s">
        <v>1013</v>
      </c>
      <c r="J41" s="353" t="s">
        <v>1014</v>
      </c>
      <c r="K41" s="353" t="s">
        <v>1015</v>
      </c>
      <c r="L41" s="354" t="s">
        <v>1016</v>
      </c>
      <c r="M41" s="354" t="s">
        <v>1017</v>
      </c>
    </row>
    <row r="42" spans="4:13" ht="21.75" customHeight="1">
      <c r="D42" s="350" t="s">
        <v>993</v>
      </c>
      <c r="E42" s="387" t="s">
        <v>1018</v>
      </c>
      <c r="F42" s="353" t="s">
        <v>1019</v>
      </c>
      <c r="G42" s="353" t="s">
        <v>1019</v>
      </c>
      <c r="H42" s="353" t="s">
        <v>1018</v>
      </c>
      <c r="I42" s="353" t="s">
        <v>1020</v>
      </c>
      <c r="J42" s="353" t="s">
        <v>1020</v>
      </c>
      <c r="K42" s="355" t="s">
        <v>1021</v>
      </c>
      <c r="L42" s="354" t="s">
        <v>1018</v>
      </c>
      <c r="M42" s="354" t="s">
        <v>1018</v>
      </c>
    </row>
    <row r="43" spans="4:13" ht="21.75" customHeight="1">
      <c r="D43" s="350" t="s">
        <v>1001</v>
      </c>
      <c r="E43" s="387">
        <v>46</v>
      </c>
      <c r="F43" s="356">
        <v>45</v>
      </c>
      <c r="G43" s="356">
        <v>45</v>
      </c>
      <c r="H43" s="356">
        <f>Energy!H72</f>
        <v>42.74</v>
      </c>
      <c r="I43" s="357">
        <f>Energy!I72</f>
        <v>28.6</v>
      </c>
      <c r="J43" s="357">
        <v>32</v>
      </c>
      <c r="K43" s="357">
        <v>33</v>
      </c>
      <c r="L43" s="358">
        <v>34</v>
      </c>
      <c r="M43" s="358">
        <v>32</v>
      </c>
    </row>
    <row r="44" spans="4:13" ht="21.75" customHeight="1">
      <c r="D44" s="350" t="s">
        <v>1002</v>
      </c>
      <c r="E44" s="387">
        <v>172</v>
      </c>
      <c r="F44" s="356">
        <v>139</v>
      </c>
      <c r="G44" s="356">
        <v>139</v>
      </c>
      <c r="H44" s="356">
        <v>146.08000000000001</v>
      </c>
      <c r="I44" s="356">
        <v>126</v>
      </c>
      <c r="J44" s="357">
        <v>146</v>
      </c>
      <c r="K44" s="357">
        <v>211</v>
      </c>
      <c r="L44" s="358">
        <v>122</v>
      </c>
      <c r="M44" s="358">
        <v>109</v>
      </c>
    </row>
    <row r="45" spans="4:13" ht="21.75" customHeight="1">
      <c r="D45" s="350" t="s">
        <v>1003</v>
      </c>
      <c r="E45" s="387">
        <v>78</v>
      </c>
      <c r="F45" s="356">
        <v>323</v>
      </c>
      <c r="G45" s="356">
        <v>115</v>
      </c>
      <c r="H45" s="356">
        <v>145</v>
      </c>
      <c r="I45" s="356">
        <v>176</v>
      </c>
      <c r="J45" s="356">
        <v>57</v>
      </c>
      <c r="K45" s="357">
        <v>24</v>
      </c>
      <c r="L45" s="358">
        <v>26</v>
      </c>
      <c r="M45" s="358">
        <v>25</v>
      </c>
    </row>
    <row r="46" spans="4:13" ht="21.75" customHeight="1">
      <c r="D46" s="350" t="s">
        <v>1004</v>
      </c>
      <c r="E46" s="1269">
        <v>11.27</v>
      </c>
      <c r="F46" s="359">
        <v>8.1999999999999993</v>
      </c>
      <c r="G46" s="359">
        <v>3.1</v>
      </c>
      <c r="H46" s="360">
        <v>3.91</v>
      </c>
      <c r="I46" s="360">
        <v>3.65</v>
      </c>
      <c r="J46" s="360">
        <v>1.02</v>
      </c>
      <c r="K46" s="361">
        <v>0.4</v>
      </c>
      <c r="L46" s="362">
        <v>0.4</v>
      </c>
      <c r="M46" s="362">
        <v>0.39</v>
      </c>
    </row>
    <row r="47" spans="4:13" ht="21.75" customHeight="1">
      <c r="D47" s="1596" t="s">
        <v>1022</v>
      </c>
      <c r="E47" s="1597">
        <v>109.67</v>
      </c>
      <c r="F47" s="1599">
        <v>93.2</v>
      </c>
      <c r="G47" s="1599">
        <v>33.799999999999997</v>
      </c>
      <c r="H47" s="1599">
        <v>42.63</v>
      </c>
      <c r="I47" s="1599">
        <v>50.76</v>
      </c>
      <c r="J47" s="1599">
        <v>16.79</v>
      </c>
      <c r="K47" s="1601">
        <v>6.43</v>
      </c>
      <c r="L47" s="1602">
        <v>7.1</v>
      </c>
      <c r="M47" s="362">
        <v>7.01</v>
      </c>
    </row>
    <row r="48" spans="4:13" ht="21.75" customHeight="1">
      <c r="D48" s="855" t="s">
        <v>1006</v>
      </c>
      <c r="E48" s="1598"/>
      <c r="F48" s="1598"/>
      <c r="G48" s="1598"/>
      <c r="H48" s="1598"/>
      <c r="I48" s="1598"/>
      <c r="J48" s="1600"/>
      <c r="K48" s="1600"/>
      <c r="L48" s="1600"/>
      <c r="M48" s="1600"/>
    </row>
    <row r="49" spans="4:13" ht="21.75" customHeight="1">
      <c r="D49" s="350" t="s">
        <v>1023</v>
      </c>
      <c r="E49" s="1268">
        <v>0.83</v>
      </c>
      <c r="F49" s="364">
        <v>0.98</v>
      </c>
      <c r="G49" s="364">
        <v>0.98</v>
      </c>
      <c r="H49" s="364">
        <v>1</v>
      </c>
      <c r="I49" s="364">
        <v>1</v>
      </c>
      <c r="J49" s="364">
        <v>1</v>
      </c>
      <c r="K49" s="365">
        <v>1</v>
      </c>
      <c r="L49" s="366">
        <v>1</v>
      </c>
      <c r="M49" s="366">
        <v>1</v>
      </c>
    </row>
    <row r="50" spans="4:13" ht="21.75" customHeight="1">
      <c r="D50" s="350" t="s">
        <v>1024</v>
      </c>
      <c r="E50" s="1268">
        <v>0.17</v>
      </c>
      <c r="F50" s="364">
        <v>0.02</v>
      </c>
      <c r="G50" s="364" t="s">
        <v>1025</v>
      </c>
      <c r="H50" s="364">
        <v>0</v>
      </c>
      <c r="I50" s="364">
        <v>0</v>
      </c>
      <c r="J50" s="364">
        <v>0</v>
      </c>
      <c r="K50" s="365">
        <v>0</v>
      </c>
      <c r="L50" s="366">
        <v>0</v>
      </c>
      <c r="M50" s="366">
        <v>0</v>
      </c>
    </row>
    <row r="51" spans="4:13">
      <c r="D51" s="748" t="s">
        <v>834</v>
      </c>
      <c r="E51" s="285"/>
      <c r="F51" s="285"/>
      <c r="G51" s="285"/>
      <c r="H51" s="368"/>
      <c r="I51" s="368"/>
      <c r="J51" s="368"/>
      <c r="K51" s="368"/>
      <c r="L51" s="368"/>
      <c r="M51" s="368"/>
    </row>
    <row r="52" spans="4:13">
      <c r="D52" s="746" t="s">
        <v>1026</v>
      </c>
      <c r="E52" s="163"/>
    </row>
    <row r="53" spans="4:13">
      <c r="D53" s="749" t="s">
        <v>1027</v>
      </c>
      <c r="E53" s="395"/>
      <c r="F53" s="395"/>
    </row>
    <row r="54" spans="4:13">
      <c r="D54" s="740" t="s">
        <v>1028</v>
      </c>
      <c r="E54" s="285"/>
      <c r="F54" s="285"/>
    </row>
    <row r="55" spans="4:13" ht="21.75" customHeight="1"/>
    <row r="56" spans="4:13" ht="21.75" customHeight="1">
      <c r="D56" s="367" t="s">
        <v>840</v>
      </c>
      <c r="E56" s="380">
        <v>2024</v>
      </c>
      <c r="F56" s="321">
        <v>2023</v>
      </c>
      <c r="G56" s="321">
        <v>2022</v>
      </c>
      <c r="H56" s="321">
        <v>2021</v>
      </c>
      <c r="I56" s="321">
        <v>2020</v>
      </c>
      <c r="J56" s="321">
        <v>2019</v>
      </c>
      <c r="K56" s="321">
        <v>2018</v>
      </c>
      <c r="L56" s="321">
        <v>2017</v>
      </c>
      <c r="M56" s="381">
        <v>2016</v>
      </c>
    </row>
    <row r="57" spans="4:13" ht="21.75" customHeight="1">
      <c r="D57" s="342" t="s">
        <v>983</v>
      </c>
      <c r="E57" s="382">
        <v>2907.75</v>
      </c>
      <c r="F57" s="383">
        <v>2599</v>
      </c>
      <c r="G57" s="383">
        <v>3604</v>
      </c>
      <c r="H57" s="383">
        <v>3853.82</v>
      </c>
      <c r="I57" s="312">
        <v>4121.25</v>
      </c>
      <c r="J57" s="384">
        <v>4079.33</v>
      </c>
      <c r="K57" s="312">
        <v>4066.39</v>
      </c>
      <c r="L57" s="312">
        <v>3979.02</v>
      </c>
      <c r="M57" s="384">
        <v>3433.18</v>
      </c>
    </row>
    <row r="58" spans="4:13" ht="21.75" customHeight="1">
      <c r="D58" s="343" t="s">
        <v>984</v>
      </c>
      <c r="E58" s="1500">
        <v>1789.42</v>
      </c>
      <c r="F58" s="390">
        <v>1792</v>
      </c>
      <c r="G58" s="390">
        <v>1780</v>
      </c>
      <c r="H58" s="390">
        <v>1734.32</v>
      </c>
      <c r="I58" s="1608">
        <v>1719.73</v>
      </c>
      <c r="J58" s="1609">
        <v>1666.78</v>
      </c>
      <c r="K58" s="1608">
        <v>1593.77</v>
      </c>
      <c r="L58" s="1608">
        <v>1610.21</v>
      </c>
      <c r="M58" s="316">
        <v>1583.14</v>
      </c>
    </row>
    <row r="59" spans="4:13" ht="21.75" customHeight="1">
      <c r="D59" s="348" t="s">
        <v>985</v>
      </c>
      <c r="E59" s="391">
        <v>139.25</v>
      </c>
      <c r="F59" s="385">
        <v>142</v>
      </c>
      <c r="G59" s="385">
        <v>149</v>
      </c>
      <c r="H59" s="1606">
        <v>99.35</v>
      </c>
      <c r="I59" s="1612">
        <v>47.436892394287199</v>
      </c>
      <c r="J59" s="1612">
        <v>45.54</v>
      </c>
      <c r="K59" s="1612">
        <v>53.09</v>
      </c>
      <c r="L59" s="1612">
        <v>57.72</v>
      </c>
      <c r="M59" s="1607">
        <v>55.77</v>
      </c>
    </row>
    <row r="60" spans="4:13" ht="21.75" customHeight="1">
      <c r="D60" s="350" t="s">
        <v>986</v>
      </c>
      <c r="E60" s="1500">
        <v>4836.43</v>
      </c>
      <c r="F60" s="351">
        <v>5228</v>
      </c>
      <c r="G60" s="352">
        <v>5533</v>
      </c>
      <c r="H60" s="386" t="s">
        <v>1029</v>
      </c>
      <c r="I60" s="1610" t="s">
        <v>1030</v>
      </c>
      <c r="J60" s="1610" t="s">
        <v>1031</v>
      </c>
      <c r="K60" s="1610" t="s">
        <v>1032</v>
      </c>
      <c r="L60" s="1611" t="s">
        <v>1033</v>
      </c>
      <c r="M60" s="354" t="s">
        <v>1034</v>
      </c>
    </row>
    <row r="61" spans="4:13" ht="21.75" customHeight="1">
      <c r="D61" s="350" t="s">
        <v>993</v>
      </c>
      <c r="E61" s="387" t="s">
        <v>1035</v>
      </c>
      <c r="F61" s="353" t="s">
        <v>1036</v>
      </c>
      <c r="G61" s="353" t="s">
        <v>1036</v>
      </c>
      <c r="H61" s="353" t="s">
        <v>1037</v>
      </c>
      <c r="I61" s="353" t="s">
        <v>1038</v>
      </c>
      <c r="J61" s="353" t="s">
        <v>1039</v>
      </c>
      <c r="K61" s="355" t="s">
        <v>1039</v>
      </c>
      <c r="L61" s="354" t="s">
        <v>1039</v>
      </c>
      <c r="M61" s="354" t="s">
        <v>1037</v>
      </c>
    </row>
    <row r="62" spans="4:13" ht="21.75" customHeight="1">
      <c r="D62" s="350" t="s">
        <v>1001</v>
      </c>
      <c r="E62" s="387">
        <v>155</v>
      </c>
      <c r="F62" s="356">
        <v>169</v>
      </c>
      <c r="G62" s="356">
        <v>188</v>
      </c>
      <c r="H62" s="356">
        <f>Energy!H73</f>
        <v>143.69999999999999</v>
      </c>
      <c r="I62" s="357">
        <f>Energy!I73</f>
        <v>121.3</v>
      </c>
      <c r="J62" s="357">
        <v>158</v>
      </c>
      <c r="K62" s="357">
        <v>164</v>
      </c>
      <c r="L62" s="358">
        <v>120</v>
      </c>
      <c r="M62" s="358">
        <v>153</v>
      </c>
    </row>
    <row r="63" spans="4:13" ht="21.75" customHeight="1">
      <c r="D63" s="350" t="s">
        <v>1002</v>
      </c>
      <c r="E63" s="387">
        <v>231</v>
      </c>
      <c r="F63" s="356">
        <v>240</v>
      </c>
      <c r="G63" s="356">
        <v>247</v>
      </c>
      <c r="H63" s="356">
        <v>185.17</v>
      </c>
      <c r="I63" s="356">
        <v>162</v>
      </c>
      <c r="J63" s="357">
        <v>217</v>
      </c>
      <c r="K63" s="357">
        <v>233</v>
      </c>
      <c r="L63" s="358">
        <v>169</v>
      </c>
      <c r="M63" s="358">
        <v>214</v>
      </c>
    </row>
    <row r="64" spans="4:13" ht="21.75" customHeight="1">
      <c r="D64" s="350" t="s">
        <v>1003</v>
      </c>
      <c r="E64" s="387">
        <v>3.29</v>
      </c>
      <c r="F64" s="356">
        <v>58</v>
      </c>
      <c r="G64" s="356">
        <v>106</v>
      </c>
      <c r="H64" s="356">
        <v>74</v>
      </c>
      <c r="I64" s="356">
        <v>64</v>
      </c>
      <c r="J64" s="356">
        <v>38</v>
      </c>
      <c r="K64" s="357">
        <v>145</v>
      </c>
      <c r="L64" s="358">
        <v>102</v>
      </c>
      <c r="M64" s="358">
        <v>72</v>
      </c>
    </row>
    <row r="65" spans="4:13" ht="21.75" customHeight="1">
      <c r="D65" s="350" t="s">
        <v>1004</v>
      </c>
      <c r="E65" s="1269">
        <v>0.12</v>
      </c>
      <c r="F65" s="359">
        <v>5.7</v>
      </c>
      <c r="G65" s="359">
        <v>26.7</v>
      </c>
      <c r="H65" s="360">
        <v>21.1</v>
      </c>
      <c r="I65" s="360">
        <v>17.600000000000001</v>
      </c>
      <c r="J65" s="360">
        <v>17.899999999999999</v>
      </c>
      <c r="K65" s="361">
        <v>17.3</v>
      </c>
      <c r="L65" s="362">
        <v>17.5</v>
      </c>
      <c r="M65" s="362">
        <v>2.82</v>
      </c>
    </row>
    <row r="66" spans="4:13" ht="21.75" customHeight="1">
      <c r="D66" s="1596" t="s">
        <v>1040</v>
      </c>
      <c r="E66" s="1597">
        <v>8.4600000000000009</v>
      </c>
      <c r="F66" s="1599">
        <v>10.8</v>
      </c>
      <c r="G66" s="1599">
        <v>177.1</v>
      </c>
      <c r="H66" s="1599">
        <v>172.01</v>
      </c>
      <c r="I66" s="1599">
        <v>107.58</v>
      </c>
      <c r="J66" s="1599">
        <v>87.54</v>
      </c>
      <c r="K66" s="1601">
        <v>110.33</v>
      </c>
      <c r="L66" s="1602">
        <v>87.34</v>
      </c>
      <c r="M66" s="362">
        <v>15.99</v>
      </c>
    </row>
    <row r="67" spans="4:13" ht="21.75" customHeight="1">
      <c r="D67" s="855" t="s">
        <v>1006</v>
      </c>
      <c r="E67" s="1598"/>
      <c r="F67" s="1598"/>
      <c r="G67" s="1598"/>
      <c r="H67" s="1598"/>
      <c r="I67" s="1598"/>
      <c r="J67" s="1600"/>
      <c r="K67" s="1600"/>
      <c r="L67" s="1600"/>
      <c r="M67" s="1600"/>
    </row>
    <row r="68" spans="4:13" ht="21.75" customHeight="1">
      <c r="D68" s="350" t="s">
        <v>1023</v>
      </c>
      <c r="E68" s="1268">
        <v>3.1399999999999997E-2</v>
      </c>
      <c r="F68" s="364">
        <v>0.02</v>
      </c>
      <c r="G68" s="364">
        <v>0.05</v>
      </c>
      <c r="H68" s="364">
        <v>0.01</v>
      </c>
      <c r="I68" s="364">
        <v>0.01</v>
      </c>
      <c r="J68" s="364">
        <v>0.05</v>
      </c>
      <c r="K68" s="365">
        <v>0.15</v>
      </c>
      <c r="L68" s="366">
        <v>0.35</v>
      </c>
      <c r="M68" s="366">
        <v>0.3</v>
      </c>
    </row>
    <row r="69" spans="4:13" ht="21.75" customHeight="1">
      <c r="D69" s="350" t="s">
        <v>1041</v>
      </c>
      <c r="E69" s="1268">
        <v>2.4299999999999999E-2</v>
      </c>
      <c r="F69" s="364">
        <v>0</v>
      </c>
      <c r="G69" s="364">
        <v>0</v>
      </c>
      <c r="H69" s="364">
        <v>0</v>
      </c>
      <c r="I69" s="364">
        <v>0</v>
      </c>
      <c r="J69" s="364">
        <v>0</v>
      </c>
      <c r="K69" s="365">
        <v>0</v>
      </c>
      <c r="L69" s="366">
        <v>0</v>
      </c>
      <c r="M69" s="366">
        <v>0</v>
      </c>
    </row>
    <row r="70" spans="4:13">
      <c r="D70" s="748" t="s">
        <v>1042</v>
      </c>
      <c r="E70" s="740"/>
      <c r="F70" s="740"/>
      <c r="G70" s="740"/>
      <c r="H70" s="739"/>
      <c r="I70" s="739"/>
      <c r="J70" s="750"/>
      <c r="K70" s="751"/>
      <c r="L70" s="751"/>
      <c r="M70" s="751"/>
    </row>
    <row r="71" spans="4:13">
      <c r="D71" s="746" t="s">
        <v>1026</v>
      </c>
      <c r="E71" s="739"/>
      <c r="F71" s="744"/>
      <c r="G71" s="744"/>
      <c r="H71" s="744"/>
      <c r="I71" s="744"/>
      <c r="J71" s="744"/>
      <c r="K71" s="751"/>
      <c r="L71" s="751"/>
      <c r="M71" s="751"/>
    </row>
    <row r="72" spans="4:13">
      <c r="D72" s="2081" t="s">
        <v>1043</v>
      </c>
      <c r="E72" s="2081"/>
      <c r="F72" s="2081"/>
      <c r="G72" s="2081"/>
      <c r="H72" s="2081"/>
      <c r="I72" s="2081"/>
      <c r="J72" s="2081"/>
      <c r="K72" s="2081"/>
      <c r="L72" s="2081"/>
      <c r="M72" s="2081"/>
    </row>
    <row r="73" spans="4:13" ht="21.75" customHeight="1">
      <c r="D73" s="285"/>
      <c r="E73" s="285"/>
    </row>
    <row r="74" spans="4:13" ht="21.75" customHeight="1">
      <c r="D74" s="367" t="s">
        <v>841</v>
      </c>
      <c r="E74" s="380">
        <v>2024</v>
      </c>
      <c r="F74" s="321">
        <v>2023</v>
      </c>
      <c r="G74" s="321">
        <v>2022</v>
      </c>
      <c r="H74" s="321">
        <v>2021</v>
      </c>
      <c r="I74" s="321">
        <v>2020</v>
      </c>
      <c r="J74" s="321">
        <v>2019</v>
      </c>
      <c r="K74" s="321">
        <v>2018</v>
      </c>
      <c r="L74" s="321">
        <v>2017</v>
      </c>
      <c r="M74" s="381">
        <v>2016</v>
      </c>
    </row>
    <row r="75" spans="4:13" ht="21.75" customHeight="1">
      <c r="D75" s="342" t="s">
        <v>983</v>
      </c>
      <c r="E75" s="1500">
        <v>631.26</v>
      </c>
      <c r="F75" s="383">
        <v>653</v>
      </c>
      <c r="G75" s="383">
        <v>733</v>
      </c>
      <c r="H75" s="383">
        <v>673.94722391458595</v>
      </c>
      <c r="I75" s="312">
        <v>486.35671746523002</v>
      </c>
      <c r="J75" s="384">
        <v>612.71</v>
      </c>
      <c r="K75" s="312">
        <v>536.73</v>
      </c>
      <c r="L75" s="312">
        <v>448.96</v>
      </c>
      <c r="M75" s="384">
        <v>457.8</v>
      </c>
    </row>
    <row r="76" spans="4:13" ht="21.75" customHeight="1">
      <c r="D76" s="343" t="s">
        <v>984</v>
      </c>
      <c r="E76" s="1500">
        <v>552.94000000000005</v>
      </c>
      <c r="F76" s="390">
        <v>549</v>
      </c>
      <c r="G76" s="390">
        <v>550</v>
      </c>
      <c r="H76" s="390">
        <v>547.19256245949998</v>
      </c>
      <c r="I76" s="315">
        <v>528.82702138382797</v>
      </c>
      <c r="J76" s="316">
        <v>533.64</v>
      </c>
      <c r="K76" s="315">
        <v>541.59</v>
      </c>
      <c r="L76" s="315">
        <v>543.79999999999995</v>
      </c>
      <c r="M76" s="316">
        <v>552.16</v>
      </c>
    </row>
    <row r="77" spans="4:13" ht="21.75" customHeight="1">
      <c r="D77" s="348" t="s">
        <v>985</v>
      </c>
      <c r="E77" s="391">
        <v>3.88</v>
      </c>
      <c r="F77" s="392">
        <v>4</v>
      </c>
      <c r="G77" s="392">
        <v>4</v>
      </c>
      <c r="H77" s="392">
        <v>4.47</v>
      </c>
      <c r="I77" s="393">
        <v>3.5549870330023099</v>
      </c>
      <c r="J77" s="393">
        <v>3.99</v>
      </c>
      <c r="K77" s="393">
        <v>4.0999999999999996</v>
      </c>
      <c r="L77" s="393">
        <v>4.28</v>
      </c>
      <c r="M77" s="394">
        <v>4.38</v>
      </c>
    </row>
    <row r="78" spans="4:13" ht="21.75" customHeight="1">
      <c r="D78" s="350" t="s">
        <v>986</v>
      </c>
      <c r="E78" s="1500">
        <v>1188.28</v>
      </c>
      <c r="F78" s="351">
        <v>1206</v>
      </c>
      <c r="G78" s="352" t="s">
        <v>1044</v>
      </c>
      <c r="H78" s="386" t="s">
        <v>1045</v>
      </c>
      <c r="I78" s="353" t="s">
        <v>1046</v>
      </c>
      <c r="J78" s="353" t="s">
        <v>1047</v>
      </c>
      <c r="K78" s="353" t="s">
        <v>1048</v>
      </c>
      <c r="L78" s="354" t="s">
        <v>1049</v>
      </c>
      <c r="M78" s="354" t="s">
        <v>1050</v>
      </c>
    </row>
    <row r="79" spans="4:13" ht="21.75" customHeight="1">
      <c r="D79" s="350" t="s">
        <v>993</v>
      </c>
      <c r="E79" s="387" t="s">
        <v>1051</v>
      </c>
      <c r="F79" s="353" t="s">
        <v>1052</v>
      </c>
      <c r="G79" s="353" t="s">
        <v>999</v>
      </c>
      <c r="H79" s="353" t="s">
        <v>1052</v>
      </c>
      <c r="I79" s="353" t="s">
        <v>995</v>
      </c>
      <c r="J79" s="353" t="s">
        <v>998</v>
      </c>
      <c r="K79" s="355" t="s">
        <v>1053</v>
      </c>
      <c r="L79" s="354" t="s">
        <v>1054</v>
      </c>
      <c r="M79" s="354" t="s">
        <v>1055</v>
      </c>
    </row>
    <row r="80" spans="4:13" ht="21.75" customHeight="1">
      <c r="D80" s="350" t="s">
        <v>1001</v>
      </c>
      <c r="E80" s="387">
        <v>35</v>
      </c>
      <c r="F80" s="356">
        <v>42</v>
      </c>
      <c r="G80" s="356">
        <v>44</v>
      </c>
      <c r="H80" s="356">
        <f>Energy!H74</f>
        <v>30.161000000000001</v>
      </c>
      <c r="I80" s="357">
        <f>Energy!I74</f>
        <v>23.3</v>
      </c>
      <c r="J80" s="357">
        <v>28</v>
      </c>
      <c r="K80" s="357">
        <v>26</v>
      </c>
      <c r="L80" s="358">
        <v>22</v>
      </c>
      <c r="M80" s="358">
        <v>20.7</v>
      </c>
    </row>
    <row r="81" spans="4:13" ht="21.75" customHeight="1">
      <c r="D81" s="350" t="s">
        <v>1002</v>
      </c>
      <c r="E81" s="387">
        <v>205</v>
      </c>
      <c r="F81" s="356">
        <v>174</v>
      </c>
      <c r="G81" s="356">
        <v>168</v>
      </c>
      <c r="H81" s="356">
        <v>121.48</v>
      </c>
      <c r="I81" s="356">
        <v>113</v>
      </c>
      <c r="J81" s="357">
        <v>97</v>
      </c>
      <c r="K81" s="357">
        <v>82</v>
      </c>
      <c r="L81" s="358">
        <v>72</v>
      </c>
      <c r="M81" s="358">
        <v>76</v>
      </c>
    </row>
    <row r="82" spans="4:13" ht="21.75" customHeight="1">
      <c r="D82" s="350" t="s">
        <v>1003</v>
      </c>
      <c r="E82" s="387">
        <v>18.96</v>
      </c>
      <c r="F82" s="356">
        <v>25</v>
      </c>
      <c r="G82" s="356">
        <v>16</v>
      </c>
      <c r="H82" s="356">
        <v>16</v>
      </c>
      <c r="I82" s="356">
        <v>14</v>
      </c>
      <c r="J82" s="356">
        <v>16</v>
      </c>
      <c r="K82" s="357">
        <v>34</v>
      </c>
      <c r="L82" s="358">
        <v>27</v>
      </c>
      <c r="M82" s="358">
        <v>29</v>
      </c>
    </row>
    <row r="83" spans="4:13" ht="21.75" customHeight="1">
      <c r="D83" s="350" t="s">
        <v>1004</v>
      </c>
      <c r="E83" s="1269">
        <v>0.57999999999999996</v>
      </c>
      <c r="F83" s="359">
        <v>0.9</v>
      </c>
      <c r="G83" s="359">
        <v>0.6</v>
      </c>
      <c r="H83" s="360">
        <v>0.4</v>
      </c>
      <c r="I83" s="360">
        <v>0.3</v>
      </c>
      <c r="J83" s="360">
        <v>0.4</v>
      </c>
      <c r="K83" s="361">
        <v>0.8</v>
      </c>
      <c r="L83" s="362">
        <v>0.6</v>
      </c>
      <c r="M83" s="362">
        <v>0.55000000000000004</v>
      </c>
    </row>
    <row r="84" spans="4:13" ht="21.75" customHeight="1">
      <c r="D84" s="1596" t="s">
        <v>1022</v>
      </c>
      <c r="E84" s="1597">
        <v>46.24</v>
      </c>
      <c r="F84" s="1599">
        <v>1.7</v>
      </c>
      <c r="G84" s="1599">
        <v>1.0900000000000001</v>
      </c>
      <c r="H84" s="1599">
        <v>1.21</v>
      </c>
      <c r="I84" s="1599">
        <v>1.07</v>
      </c>
      <c r="J84" s="1599">
        <v>1.23</v>
      </c>
      <c r="K84" s="1601">
        <v>2.5569999999999999</v>
      </c>
      <c r="L84" s="1602">
        <v>2.02</v>
      </c>
      <c r="M84" s="362">
        <v>1.64</v>
      </c>
    </row>
    <row r="85" spans="4:13" ht="21.75" customHeight="1">
      <c r="D85" s="855" t="s">
        <v>1006</v>
      </c>
      <c r="E85" s="1598"/>
      <c r="F85" s="1598"/>
      <c r="G85" s="1598"/>
      <c r="H85" s="1598"/>
      <c r="I85" s="1598"/>
      <c r="J85" s="1600"/>
      <c r="K85" s="1600"/>
      <c r="L85" s="1600"/>
      <c r="M85" s="1600"/>
    </row>
    <row r="86" spans="4:13" ht="21.75" customHeight="1">
      <c r="D86" s="350" t="s">
        <v>1023</v>
      </c>
      <c r="E86" s="1268">
        <v>1</v>
      </c>
      <c r="F86" s="364">
        <v>1</v>
      </c>
      <c r="G86" s="364">
        <v>1</v>
      </c>
      <c r="H86" s="364">
        <v>1</v>
      </c>
      <c r="I86" s="364">
        <v>1</v>
      </c>
      <c r="J86" s="364">
        <v>1</v>
      </c>
      <c r="K86" s="365">
        <v>1</v>
      </c>
      <c r="L86" s="366">
        <v>1</v>
      </c>
      <c r="M86" s="366">
        <v>1</v>
      </c>
    </row>
    <row r="87" spans="4:13" ht="21.75" customHeight="1">
      <c r="D87" s="350" t="s">
        <v>1024</v>
      </c>
      <c r="E87" s="1268">
        <v>1</v>
      </c>
      <c r="F87" s="364">
        <v>1</v>
      </c>
      <c r="G87" s="364">
        <v>1</v>
      </c>
      <c r="H87" s="364">
        <v>0</v>
      </c>
      <c r="I87" s="364">
        <v>0</v>
      </c>
      <c r="J87" s="364">
        <v>0</v>
      </c>
      <c r="K87" s="365">
        <v>0</v>
      </c>
      <c r="L87" s="366">
        <v>0</v>
      </c>
      <c r="M87" s="366">
        <v>0</v>
      </c>
    </row>
    <row r="88" spans="4:13">
      <c r="D88" s="748" t="s">
        <v>834</v>
      </c>
      <c r="E88" s="285"/>
      <c r="F88" s="285"/>
      <c r="G88" s="285"/>
      <c r="H88" s="397"/>
      <c r="I88" s="397"/>
      <c r="J88" s="397"/>
      <c r="K88" s="397"/>
      <c r="L88" s="397"/>
      <c r="M88" s="397"/>
    </row>
    <row r="89" spans="4:13">
      <c r="D89" s="746" t="s">
        <v>1026</v>
      </c>
      <c r="E89" s="163"/>
    </row>
    <row r="90" spans="4:13">
      <c r="D90" s="746" t="s">
        <v>1056</v>
      </c>
      <c r="E90" s="163"/>
    </row>
  </sheetData>
  <sheetProtection algorithmName="SHA-512" hashValue="1x2udEGh9hGAspw8e50Z+VDHgK6bP0zZbeb/2sg1gjKuQtcaOCGNdbJhtqfLTGc1jOr4ddu8oe5IOUMpSrhglw==" saltValue="iX0iei9ppvocYYiFL+WhDg==" spinCount="100000" sheet="1" objects="1" scenarios="1"/>
  <mergeCells count="2">
    <mergeCell ref="D72:M72"/>
    <mergeCell ref="B9:B26"/>
  </mergeCells>
  <pageMargins left="0.75" right="0.75" top="1" bottom="1" header="0.5" footer="0.5"/>
  <pageSetup orientation="portrait" horizontalDpi="4294967295" verticalDpi="4294967295" r:id="rId1"/>
  <customProperties>
    <customPr name="_pios_id" r:id="rId2"/>
  </customProperties>
  <ignoredErrors>
    <ignoredError sqref="E42 F42:M42" twoDigitTextYear="1"/>
  </ignoredError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5:Q60"/>
  <sheetViews>
    <sheetView showGridLines="0" showRuler="0" topLeftCell="A45" workbookViewId="0"/>
  </sheetViews>
  <sheetFormatPr defaultColWidth="12.85546875" defaultRowHeight="12.75"/>
  <cols>
    <col min="1" max="3" width="12.85546875" style="148"/>
    <col min="4" max="4" width="29.5703125" style="148" customWidth="1"/>
    <col min="5" max="13" width="14.5703125" style="148" customWidth="1"/>
    <col min="14" max="16384" width="12.85546875" style="148"/>
  </cols>
  <sheetData>
    <row r="5" spans="2:7" ht="18.75">
      <c r="D5" s="147" t="s">
        <v>1057</v>
      </c>
      <c r="G5" s="1267"/>
    </row>
    <row r="6" spans="2:7">
      <c r="B6" s="1888"/>
    </row>
    <row r="7" spans="2:7" ht="21.75" customHeight="1">
      <c r="B7" s="1888"/>
      <c r="E7" s="147"/>
      <c r="F7" s="219"/>
      <c r="G7" s="219"/>
    </row>
    <row r="8" spans="2:7" ht="21.75" customHeight="1">
      <c r="B8" s="1888"/>
      <c r="D8" s="147"/>
      <c r="E8" s="147"/>
      <c r="F8" s="219"/>
      <c r="G8" s="219"/>
    </row>
    <row r="9" spans="2:7" ht="21.75" customHeight="1">
      <c r="B9" s="1888"/>
      <c r="D9" s="147"/>
      <c r="E9" s="147"/>
      <c r="F9" s="219"/>
      <c r="G9" s="219"/>
    </row>
    <row r="10" spans="2:7" ht="21.75" customHeight="1">
      <c r="B10" s="1888"/>
      <c r="D10" s="147"/>
      <c r="E10" s="147"/>
      <c r="F10" s="219"/>
      <c r="G10" s="219"/>
    </row>
    <row r="11" spans="2:7" ht="21.75" customHeight="1">
      <c r="B11" s="1888"/>
      <c r="D11" s="147"/>
      <c r="E11" s="147"/>
      <c r="F11" s="219"/>
      <c r="G11" s="219"/>
    </row>
    <row r="12" spans="2:7" ht="21.75" customHeight="1">
      <c r="B12" s="1888"/>
      <c r="D12" s="147"/>
      <c r="E12" s="147"/>
      <c r="F12" s="219"/>
      <c r="G12" s="219"/>
    </row>
    <row r="13" spans="2:7" ht="21.75" customHeight="1">
      <c r="B13" s="1888"/>
      <c r="D13" s="147"/>
      <c r="E13" s="147"/>
      <c r="F13" s="219"/>
      <c r="G13" s="219"/>
    </row>
    <row r="14" spans="2:7" ht="21.75" customHeight="1">
      <c r="B14" s="1888"/>
      <c r="D14" s="147"/>
      <c r="E14" s="147"/>
      <c r="F14" s="219"/>
      <c r="G14" s="219"/>
    </row>
    <row r="15" spans="2:7" ht="21.75" customHeight="1">
      <c r="B15" s="1888"/>
      <c r="D15" s="147"/>
      <c r="E15" s="147"/>
      <c r="F15" s="219"/>
      <c r="G15" s="219"/>
    </row>
    <row r="16" spans="2:7" ht="21.75" customHeight="1">
      <c r="B16" s="1888"/>
      <c r="D16" s="147"/>
      <c r="E16" s="147"/>
      <c r="F16" s="219"/>
      <c r="G16" s="219"/>
    </row>
    <row r="17" spans="2:17" ht="21.75" customHeight="1">
      <c r="B17" s="1888"/>
      <c r="D17" s="147"/>
      <c r="E17" s="147"/>
      <c r="F17" s="219"/>
      <c r="G17" s="219"/>
    </row>
    <row r="18" spans="2:17" ht="21.75" customHeight="1">
      <c r="B18" s="1888"/>
      <c r="D18" s="147"/>
      <c r="E18" s="147"/>
      <c r="F18" s="219"/>
      <c r="G18" s="219"/>
      <c r="H18" s="219"/>
      <c r="I18" s="219"/>
      <c r="J18" s="219"/>
      <c r="K18" s="219"/>
      <c r="L18" s="219"/>
      <c r="M18" s="219"/>
    </row>
    <row r="19" spans="2:17" ht="21.75" customHeight="1">
      <c r="B19" s="1888"/>
      <c r="D19" s="398" t="s">
        <v>1058</v>
      </c>
      <c r="E19" s="280">
        <v>2024</v>
      </c>
      <c r="F19" s="192">
        <v>2023</v>
      </c>
      <c r="G19" s="192">
        <v>2022</v>
      </c>
      <c r="H19" s="192">
        <v>2021</v>
      </c>
      <c r="I19" s="192">
        <v>2020</v>
      </c>
      <c r="J19" s="193">
        <v>2019</v>
      </c>
      <c r="K19" s="194">
        <v>2018</v>
      </c>
      <c r="L19" s="193">
        <v>2017</v>
      </c>
      <c r="M19" s="194">
        <v>2016</v>
      </c>
    </row>
    <row r="20" spans="2:17" ht="21.75" customHeight="1">
      <c r="B20" s="1888"/>
      <c r="D20" s="369" t="s">
        <v>838</v>
      </c>
      <c r="E20" s="311">
        <v>222375</v>
      </c>
      <c r="F20" s="312">
        <v>196931.03</v>
      </c>
      <c r="G20" s="312">
        <v>189401.48</v>
      </c>
      <c r="H20" s="312">
        <v>189137.77</v>
      </c>
      <c r="I20" s="312">
        <v>173960.3</v>
      </c>
      <c r="J20" s="312">
        <v>211204.166</v>
      </c>
      <c r="K20" s="313">
        <v>247204.345</v>
      </c>
      <c r="L20" s="312">
        <v>282330.337</v>
      </c>
      <c r="M20" s="313">
        <v>287480.01500000001</v>
      </c>
    </row>
    <row r="21" spans="2:17" ht="21.75" customHeight="1">
      <c r="B21" s="1888"/>
      <c r="D21" s="372" t="s">
        <v>839</v>
      </c>
      <c r="E21" s="314">
        <v>417544</v>
      </c>
      <c r="F21" s="315">
        <v>432575.06</v>
      </c>
      <c r="G21" s="315">
        <v>476982.05800000502</v>
      </c>
      <c r="H21" s="315">
        <v>465141.9</v>
      </c>
      <c r="I21" s="315">
        <v>399300.14600000001</v>
      </c>
      <c r="J21" s="315">
        <v>436440.94</v>
      </c>
      <c r="K21" s="316">
        <v>449728.47700000001</v>
      </c>
      <c r="L21" s="315">
        <v>497814.321</v>
      </c>
      <c r="M21" s="316">
        <v>525748.96</v>
      </c>
    </row>
    <row r="22" spans="2:17" ht="21.75" customHeight="1">
      <c r="B22" s="1888"/>
      <c r="D22" s="372" t="s">
        <v>840</v>
      </c>
      <c r="E22" s="314">
        <v>468734</v>
      </c>
      <c r="F22" s="315">
        <v>471750.84</v>
      </c>
      <c r="G22" s="315">
        <v>492105.31</v>
      </c>
      <c r="H22" s="315">
        <v>473724.92899999802</v>
      </c>
      <c r="I22" s="315">
        <v>476426.5</v>
      </c>
      <c r="J22" s="315">
        <v>457457.87</v>
      </c>
      <c r="K22" s="316">
        <v>436563.95600000001</v>
      </c>
      <c r="L22" s="315">
        <v>434886.09700000001</v>
      </c>
      <c r="M22" s="316">
        <v>433814</v>
      </c>
    </row>
    <row r="23" spans="2:17" ht="21.75" customHeight="1">
      <c r="B23" s="1888"/>
      <c r="D23" s="399" t="s">
        <v>841</v>
      </c>
      <c r="E23" s="314">
        <v>153596</v>
      </c>
      <c r="F23" s="315">
        <v>152486.15</v>
      </c>
      <c r="G23" s="315">
        <v>152691.92199999999</v>
      </c>
      <c r="H23" s="315">
        <v>151999.15</v>
      </c>
      <c r="I23" s="315">
        <v>146897.57</v>
      </c>
      <c r="J23" s="315">
        <v>148235.24</v>
      </c>
      <c r="K23" s="316">
        <v>150443.421</v>
      </c>
      <c r="L23" s="315">
        <v>151055.69099999999</v>
      </c>
      <c r="M23" s="316">
        <v>153379.12</v>
      </c>
    </row>
    <row r="24" spans="2:17" ht="21.75" customHeight="1">
      <c r="D24" s="400" t="s">
        <v>842</v>
      </c>
      <c r="E24" s="314">
        <f>SUM(E20:E23)</f>
        <v>1262249</v>
      </c>
      <c r="F24" s="317">
        <f t="shared" ref="F24:M24" si="0">SUM(F20:F23)</f>
        <v>1253743.0799999998</v>
      </c>
      <c r="G24" s="317">
        <f t="shared" si="0"/>
        <v>1311180.7700000051</v>
      </c>
      <c r="H24" s="317">
        <f t="shared" si="0"/>
        <v>1280003.748999998</v>
      </c>
      <c r="I24" s="317">
        <f t="shared" si="0"/>
        <v>1196584.5160000001</v>
      </c>
      <c r="J24" s="317">
        <f t="shared" si="0"/>
        <v>1253338.216</v>
      </c>
      <c r="K24" s="318">
        <f t="shared" si="0"/>
        <v>1283940.199</v>
      </c>
      <c r="L24" s="317">
        <f t="shared" si="0"/>
        <v>1366086.446</v>
      </c>
      <c r="M24" s="318">
        <f t="shared" si="0"/>
        <v>1400422.0950000002</v>
      </c>
    </row>
    <row r="25" spans="2:17" ht="21.75" customHeight="1">
      <c r="D25" s="176"/>
      <c r="E25" s="176"/>
      <c r="F25" s="235"/>
      <c r="G25" s="235"/>
      <c r="H25" s="235"/>
      <c r="I25" s="235"/>
      <c r="J25" s="235"/>
      <c r="K25" s="235"/>
      <c r="L25" s="235"/>
      <c r="M25" s="235"/>
    </row>
    <row r="26" spans="2:17" ht="21.75" customHeight="1">
      <c r="D26" s="398" t="s">
        <v>1059</v>
      </c>
      <c r="E26" s="280">
        <v>2024</v>
      </c>
      <c r="F26" s="192">
        <v>2023</v>
      </c>
      <c r="G26" s="192">
        <v>2022</v>
      </c>
      <c r="H26" s="192">
        <v>2021</v>
      </c>
      <c r="I26" s="192">
        <v>2020</v>
      </c>
      <c r="J26" s="193">
        <v>2019</v>
      </c>
      <c r="K26" s="194">
        <v>2018</v>
      </c>
      <c r="L26" s="193">
        <v>2017</v>
      </c>
      <c r="M26" s="194">
        <v>2016</v>
      </c>
    </row>
    <row r="27" spans="2:17" ht="21.75" customHeight="1">
      <c r="D27" s="369" t="s">
        <v>838</v>
      </c>
      <c r="E27" s="311">
        <v>86098.63</v>
      </c>
      <c r="F27" s="312">
        <v>67936.850000000006</v>
      </c>
      <c r="G27" s="312">
        <v>66113.72</v>
      </c>
      <c r="H27" s="312">
        <v>63605.626519999998</v>
      </c>
      <c r="I27" s="312">
        <v>54128.436759999997</v>
      </c>
      <c r="J27" s="312">
        <v>55987.239000000001</v>
      </c>
      <c r="K27" s="313">
        <v>52189.608999999997</v>
      </c>
      <c r="L27" s="312">
        <v>59206.012999999999</v>
      </c>
      <c r="M27" s="313">
        <v>71056.558999999994</v>
      </c>
    </row>
    <row r="28" spans="2:17" ht="21.75" customHeight="1">
      <c r="D28" s="372" t="s">
        <v>839</v>
      </c>
      <c r="E28" s="314">
        <v>3474.53</v>
      </c>
      <c r="F28" s="315">
        <v>3473.85</v>
      </c>
      <c r="G28" s="315">
        <v>3600.0160000000001</v>
      </c>
      <c r="H28" s="315">
        <v>3034.335</v>
      </c>
      <c r="I28" s="315">
        <v>2243.6129999999998</v>
      </c>
      <c r="J28" s="315">
        <v>2106.107</v>
      </c>
      <c r="K28" s="316">
        <v>1961.434</v>
      </c>
      <c r="L28" s="315">
        <v>3019.25</v>
      </c>
      <c r="M28" s="316">
        <v>3059.5839999999998</v>
      </c>
    </row>
    <row r="29" spans="2:17" ht="21.75" customHeight="1">
      <c r="D29" s="372" t="s">
        <v>840</v>
      </c>
      <c r="E29" s="314">
        <v>90462.57</v>
      </c>
      <c r="F29" s="315">
        <v>93950.15</v>
      </c>
      <c r="G29" s="315">
        <v>99991.955000000002</v>
      </c>
      <c r="H29" s="315">
        <v>107441.433000006</v>
      </c>
      <c r="I29" s="315">
        <v>114813.7</v>
      </c>
      <c r="J29" s="315">
        <v>114600.93399999999</v>
      </c>
      <c r="K29" s="316">
        <v>114442.447</v>
      </c>
      <c r="L29" s="315">
        <v>113429.59299999999</v>
      </c>
      <c r="M29" s="316">
        <v>96669</v>
      </c>
    </row>
    <row r="30" spans="2:17" ht="21.75" customHeight="1">
      <c r="D30" s="399" t="s">
        <v>841</v>
      </c>
      <c r="E30" s="314">
        <v>17679.07</v>
      </c>
      <c r="F30" s="315">
        <v>18105.38</v>
      </c>
      <c r="G30" s="315">
        <v>20284.740000000002</v>
      </c>
      <c r="H30" s="315">
        <v>18649.13</v>
      </c>
      <c r="I30" s="315">
        <v>13515.61</v>
      </c>
      <c r="J30" s="315">
        <v>17026.849999999999</v>
      </c>
      <c r="K30" s="316">
        <v>14926.58</v>
      </c>
      <c r="L30" s="315">
        <v>12485.54</v>
      </c>
      <c r="M30" s="316">
        <v>12713.02</v>
      </c>
      <c r="Q30" s="401"/>
    </row>
    <row r="31" spans="2:17" ht="21.75" customHeight="1">
      <c r="D31" s="400" t="s">
        <v>842</v>
      </c>
      <c r="E31" s="314">
        <f>SUM(E27:E30)</f>
        <v>197714.80000000002</v>
      </c>
      <c r="F31" s="317">
        <f t="shared" ref="F31:M31" si="1">SUM(F27:F30)</f>
        <v>183466.23</v>
      </c>
      <c r="G31" s="317">
        <f t="shared" si="1"/>
        <v>189990.43099999998</v>
      </c>
      <c r="H31" s="317">
        <f t="shared" si="1"/>
        <v>192730.524520006</v>
      </c>
      <c r="I31" s="317">
        <f t="shared" si="1"/>
        <v>184701.35975999996</v>
      </c>
      <c r="J31" s="317">
        <f t="shared" si="1"/>
        <v>189721.13</v>
      </c>
      <c r="K31" s="318">
        <f t="shared" si="1"/>
        <v>183520.06999999998</v>
      </c>
      <c r="L31" s="317">
        <f t="shared" si="1"/>
        <v>188140.39600000001</v>
      </c>
      <c r="M31" s="318">
        <f t="shared" si="1"/>
        <v>183498.16299999997</v>
      </c>
      <c r="O31" s="402"/>
    </row>
    <row r="32" spans="2:17" ht="21.75" customHeight="1">
      <c r="D32" s="176"/>
      <c r="E32" s="176"/>
      <c r="F32" s="235"/>
      <c r="G32" s="235"/>
      <c r="H32" s="235"/>
      <c r="I32" s="235"/>
      <c r="J32" s="235"/>
      <c r="K32" s="235"/>
      <c r="L32" s="235"/>
      <c r="M32" s="235"/>
      <c r="O32" s="403"/>
    </row>
    <row r="33" spans="4:13" ht="21.75" customHeight="1">
      <c r="D33" s="398" t="s">
        <v>1060</v>
      </c>
      <c r="E33" s="280">
        <v>2024</v>
      </c>
      <c r="F33" s="192">
        <v>2023</v>
      </c>
      <c r="G33" s="192">
        <v>2022</v>
      </c>
      <c r="H33" s="192">
        <v>2021</v>
      </c>
      <c r="I33" s="192">
        <v>2020</v>
      </c>
      <c r="J33" s="193">
        <v>2019</v>
      </c>
      <c r="K33" s="194">
        <v>2018</v>
      </c>
      <c r="L33" s="193">
        <v>2017</v>
      </c>
      <c r="M33" s="194">
        <v>2016</v>
      </c>
    </row>
    <row r="34" spans="4:13" ht="21.75" customHeight="1">
      <c r="D34" s="369" t="s">
        <v>838</v>
      </c>
      <c r="E34" s="311">
        <v>6388361.4019563003</v>
      </c>
      <c r="F34" s="312">
        <v>5627383</v>
      </c>
      <c r="G34" s="312">
        <v>5403516.4228642397</v>
      </c>
      <c r="H34" s="312">
        <v>5207413.9155584797</v>
      </c>
      <c r="I34" s="312">
        <v>4702830.0062926803</v>
      </c>
      <c r="J34" s="312">
        <v>3907976.27516839</v>
      </c>
      <c r="K34" s="313">
        <v>3142462.65755666</v>
      </c>
      <c r="L34" s="312">
        <v>3631526.2669066601</v>
      </c>
      <c r="M34" s="313">
        <v>3604448.28115698</v>
      </c>
    </row>
    <row r="35" spans="4:13" ht="21.75" customHeight="1">
      <c r="D35" s="372" t="s">
        <v>839</v>
      </c>
      <c r="E35" s="314">
        <v>1940011.2413588201</v>
      </c>
      <c r="F35" s="315">
        <v>1962740.06</v>
      </c>
      <c r="G35" s="315">
        <v>1879739.4341795</v>
      </c>
      <c r="H35" s="315">
        <v>1784371.71658813</v>
      </c>
      <c r="I35" s="315">
        <v>1518586.5879085099</v>
      </c>
      <c r="J35" s="315">
        <v>1647636.7785702399</v>
      </c>
      <c r="K35" s="316">
        <v>1690253.1766460701</v>
      </c>
      <c r="L35" s="315">
        <v>1902704.56205311</v>
      </c>
      <c r="M35" s="316">
        <v>2005574.7134920401</v>
      </c>
    </row>
    <row r="36" spans="4:13" ht="21.75" customHeight="1">
      <c r="D36" s="372" t="s">
        <v>840</v>
      </c>
      <c r="E36" s="314">
        <v>4836425.1005876204</v>
      </c>
      <c r="F36" s="315">
        <v>5228362.9800000004</v>
      </c>
      <c r="G36" s="315">
        <v>5533800.9614048405</v>
      </c>
      <c r="H36" s="315">
        <v>5687493.3795515802</v>
      </c>
      <c r="I36" s="315">
        <v>5888420.1644685902</v>
      </c>
      <c r="J36" s="315">
        <v>5791655.9966219598</v>
      </c>
      <c r="K36" s="316">
        <v>5712920.5951754004</v>
      </c>
      <c r="L36" s="315">
        <v>5646855.0267242603</v>
      </c>
      <c r="M36" s="316">
        <v>5073536.8958908096</v>
      </c>
    </row>
    <row r="37" spans="4:13" ht="21.75" customHeight="1">
      <c r="D37" s="399" t="s">
        <v>841</v>
      </c>
      <c r="E37" s="314">
        <v>1188279.4907354501</v>
      </c>
      <c r="F37" s="315">
        <v>1206205.1000000001</v>
      </c>
      <c r="G37" s="315">
        <v>1286936.1598034999</v>
      </c>
      <c r="H37" s="315">
        <v>1225606.5877114499</v>
      </c>
      <c r="I37" s="315">
        <v>1018738.72588206</v>
      </c>
      <c r="J37" s="315">
        <v>1150338.9527630501</v>
      </c>
      <c r="K37" s="316">
        <v>1082421.4037868599</v>
      </c>
      <c r="L37" s="315">
        <v>997029.86804636603</v>
      </c>
      <c r="M37" s="316">
        <v>1014335.50978373</v>
      </c>
    </row>
    <row r="38" spans="4:13" ht="21.75" customHeight="1">
      <c r="D38" s="400" t="s">
        <v>842</v>
      </c>
      <c r="E38" s="314">
        <f>SUM(E34:E37)</f>
        <v>14353077.234638192</v>
      </c>
      <c r="F38" s="317">
        <f t="shared" ref="F38:M38" si="2">SUM(F34:F37)</f>
        <v>14024691.140000001</v>
      </c>
      <c r="G38" s="317">
        <f t="shared" si="2"/>
        <v>14103992.978252081</v>
      </c>
      <c r="H38" s="317">
        <f t="shared" si="2"/>
        <v>13904885.59940964</v>
      </c>
      <c r="I38" s="317">
        <f t="shared" si="2"/>
        <v>13128575.484551841</v>
      </c>
      <c r="J38" s="317">
        <f t="shared" si="2"/>
        <v>12497608.003123641</v>
      </c>
      <c r="K38" s="318">
        <f t="shared" si="2"/>
        <v>11628057.83316499</v>
      </c>
      <c r="L38" s="317">
        <f t="shared" si="2"/>
        <v>12178115.723730396</v>
      </c>
      <c r="M38" s="318">
        <f t="shared" si="2"/>
        <v>11697895.400323559</v>
      </c>
    </row>
    <row r="39" spans="4:13" ht="21.75" customHeight="1">
      <c r="D39" s="177"/>
      <c r="E39" s="177"/>
      <c r="F39" s="242"/>
      <c r="G39" s="242"/>
      <c r="H39" s="235"/>
      <c r="I39" s="235"/>
      <c r="J39" s="235"/>
      <c r="K39" s="242"/>
      <c r="L39" s="242"/>
      <c r="M39" s="235"/>
    </row>
    <row r="40" spans="4:13" ht="21.75" customHeight="1">
      <c r="D40" s="398" t="s">
        <v>1061</v>
      </c>
      <c r="E40" s="280">
        <v>2024</v>
      </c>
      <c r="F40" s="192">
        <v>2023</v>
      </c>
      <c r="G40" s="192">
        <v>2022</v>
      </c>
      <c r="H40" s="192">
        <v>2021</v>
      </c>
      <c r="I40" s="192">
        <v>2020</v>
      </c>
      <c r="J40" s="193">
        <v>2019</v>
      </c>
      <c r="K40" s="194">
        <v>2018</v>
      </c>
      <c r="L40" s="193">
        <v>2017</v>
      </c>
      <c r="M40" s="194">
        <v>2016</v>
      </c>
    </row>
    <row r="41" spans="4:13" ht="21.75" customHeight="1">
      <c r="D41" s="369" t="s">
        <v>838</v>
      </c>
      <c r="E41" s="324">
        <v>5.63</v>
      </c>
      <c r="F41" s="325">
        <v>4.6500000000000004</v>
      </c>
      <c r="G41" s="325">
        <v>4.43</v>
      </c>
      <c r="H41" s="325">
        <v>4.9359999999999999</v>
      </c>
      <c r="I41" s="325">
        <v>4.1039482355880299</v>
      </c>
      <c r="J41" s="325">
        <v>4.05</v>
      </c>
      <c r="K41" s="326">
        <v>3.56</v>
      </c>
      <c r="L41" s="325">
        <v>3.8859204710238902</v>
      </c>
      <c r="M41" s="326">
        <v>3.82</v>
      </c>
    </row>
    <row r="42" spans="4:13" ht="21.75" customHeight="1">
      <c r="D42" s="372" t="s">
        <v>839</v>
      </c>
      <c r="E42" s="327">
        <v>7.26</v>
      </c>
      <c r="F42" s="328">
        <v>6.09</v>
      </c>
      <c r="G42" s="328">
        <v>5.73</v>
      </c>
      <c r="H42" s="328">
        <v>6.0979999999999999</v>
      </c>
      <c r="I42" s="328">
        <v>6.6940948653391104</v>
      </c>
      <c r="J42" s="328">
        <v>7.42</v>
      </c>
      <c r="K42" s="329">
        <v>10.76</v>
      </c>
      <c r="L42" s="328">
        <v>6.7651738448286496</v>
      </c>
      <c r="M42" s="329">
        <v>6.91</v>
      </c>
    </row>
    <row r="43" spans="4:13" ht="21.75" customHeight="1">
      <c r="D43" s="372" t="s">
        <v>840</v>
      </c>
      <c r="E43" s="327">
        <v>7.2</v>
      </c>
      <c r="F43" s="328">
        <v>7.43</v>
      </c>
      <c r="G43" s="328">
        <v>7.27</v>
      </c>
      <c r="H43" s="328">
        <v>7.3280000000000003</v>
      </c>
      <c r="I43" s="328">
        <v>7.8595238184755098</v>
      </c>
      <c r="J43" s="328">
        <v>7.96</v>
      </c>
      <c r="K43" s="329">
        <v>8.1</v>
      </c>
      <c r="L43" s="328">
        <v>7.95380413755802</v>
      </c>
      <c r="M43" s="329">
        <v>7.09</v>
      </c>
    </row>
    <row r="44" spans="4:13" ht="21.75" customHeight="1">
      <c r="D44" s="399" t="s">
        <v>841</v>
      </c>
      <c r="E44" s="327">
        <v>6.89</v>
      </c>
      <c r="F44" s="328">
        <v>5.04</v>
      </c>
      <c r="G44" s="328">
        <v>4.9400000000000004</v>
      </c>
      <c r="H44" s="328">
        <v>4.9359999999999999</v>
      </c>
      <c r="I44" s="328">
        <v>4.9199994450037297</v>
      </c>
      <c r="J44" s="328">
        <v>3.93</v>
      </c>
      <c r="K44" s="329">
        <v>3.45</v>
      </c>
      <c r="L44" s="328">
        <v>3.2508180699325702</v>
      </c>
      <c r="M44" s="329">
        <v>3.75</v>
      </c>
    </row>
    <row r="45" spans="4:13" ht="21.75" customHeight="1">
      <c r="D45" s="400" t="s">
        <v>842</v>
      </c>
      <c r="E45" s="327">
        <v>6.39</v>
      </c>
      <c r="F45" s="330">
        <v>5.66</v>
      </c>
      <c r="G45" s="330">
        <v>5.49</v>
      </c>
      <c r="H45" s="330">
        <v>5.6550000000000002</v>
      </c>
      <c r="I45" s="330">
        <v>5.6368755646226898</v>
      </c>
      <c r="J45" s="330">
        <v>5.67</v>
      </c>
      <c r="K45" s="331">
        <v>5.64</v>
      </c>
      <c r="L45" s="330">
        <v>5.45506400278681</v>
      </c>
      <c r="M45" s="331">
        <v>5.27</v>
      </c>
    </row>
    <row r="46" spans="4:13" ht="21.75" customHeight="1">
      <c r="D46" s="290"/>
      <c r="E46" s="290"/>
      <c r="F46" s="286"/>
      <c r="G46" s="286"/>
      <c r="H46" s="286"/>
      <c r="I46" s="286"/>
      <c r="J46" s="286"/>
      <c r="K46" s="286"/>
      <c r="L46" s="286"/>
      <c r="M46" s="286"/>
    </row>
    <row r="47" spans="4:13" ht="21.75" customHeight="1">
      <c r="D47" s="398" t="s">
        <v>1062</v>
      </c>
      <c r="E47" s="280">
        <v>2024</v>
      </c>
      <c r="F47" s="192">
        <v>2023</v>
      </c>
      <c r="G47" s="192">
        <v>2022</v>
      </c>
      <c r="H47" s="321" t="s">
        <v>858</v>
      </c>
      <c r="I47" s="192">
        <v>2020</v>
      </c>
      <c r="J47" s="193">
        <v>2019</v>
      </c>
      <c r="K47" s="194">
        <v>2018</v>
      </c>
      <c r="L47" s="193">
        <v>2017</v>
      </c>
      <c r="M47" s="194">
        <v>2016</v>
      </c>
    </row>
    <row r="48" spans="4:13" ht="21.75" customHeight="1">
      <c r="D48" s="369" t="s">
        <v>838</v>
      </c>
      <c r="E48" s="311">
        <v>186.46</v>
      </c>
      <c r="F48" s="312">
        <v>153</v>
      </c>
      <c r="G48" s="312">
        <v>146</v>
      </c>
      <c r="H48" s="312">
        <v>124</v>
      </c>
      <c r="I48" s="312">
        <v>83.816999999999993</v>
      </c>
      <c r="J48" s="312">
        <v>81.010000000000005</v>
      </c>
      <c r="K48" s="313">
        <v>78.180000000000007</v>
      </c>
      <c r="L48" s="312">
        <v>80.78</v>
      </c>
      <c r="M48" s="313">
        <v>83.9</v>
      </c>
    </row>
    <row r="49" spans="4:15" ht="21.75" customHeight="1">
      <c r="D49" s="372" t="s">
        <v>839</v>
      </c>
      <c r="E49" s="314">
        <v>46.06</v>
      </c>
      <c r="F49" s="315">
        <v>42</v>
      </c>
      <c r="G49" s="315">
        <v>45</v>
      </c>
      <c r="H49" s="315">
        <v>42.74</v>
      </c>
      <c r="I49" s="315">
        <v>28.59</v>
      </c>
      <c r="J49" s="315">
        <v>32.450000000000003</v>
      </c>
      <c r="K49" s="316">
        <v>33.15</v>
      </c>
      <c r="L49" s="315">
        <v>34.4</v>
      </c>
      <c r="M49" s="316">
        <v>31.55</v>
      </c>
    </row>
    <row r="50" spans="4:15" ht="21.75" customHeight="1">
      <c r="D50" s="372" t="s">
        <v>840</v>
      </c>
      <c r="E50" s="314">
        <v>155.46</v>
      </c>
      <c r="F50" s="315">
        <v>169</v>
      </c>
      <c r="G50" s="315">
        <v>188</v>
      </c>
      <c r="H50" s="315">
        <v>143.69999999999999</v>
      </c>
      <c r="I50" s="315">
        <v>121.34</v>
      </c>
      <c r="J50" s="315">
        <v>157.83000000000001</v>
      </c>
      <c r="K50" s="316">
        <v>164.43</v>
      </c>
      <c r="L50" s="315">
        <v>120.29</v>
      </c>
      <c r="M50" s="316">
        <v>153.19</v>
      </c>
    </row>
    <row r="51" spans="4:15" ht="21.75" customHeight="1">
      <c r="D51" s="399" t="s">
        <v>841</v>
      </c>
      <c r="E51" s="314">
        <v>35.32</v>
      </c>
      <c r="F51" s="315">
        <v>42</v>
      </c>
      <c r="G51" s="315">
        <v>44</v>
      </c>
      <c r="H51" s="315">
        <v>30.16</v>
      </c>
      <c r="I51" s="315">
        <v>23.29</v>
      </c>
      <c r="J51" s="315">
        <v>28.5</v>
      </c>
      <c r="K51" s="316">
        <v>25.79</v>
      </c>
      <c r="L51" s="315">
        <v>22.07</v>
      </c>
      <c r="M51" s="316">
        <v>20.68</v>
      </c>
    </row>
    <row r="52" spans="4:15" ht="21.75" customHeight="1">
      <c r="D52" s="400" t="s">
        <v>842</v>
      </c>
      <c r="E52" s="314">
        <v>423</v>
      </c>
      <c r="F52" s="317">
        <f>SUM(F48:F51)</f>
        <v>406</v>
      </c>
      <c r="G52" s="317">
        <f>SUM(G48:G51)</f>
        <v>423</v>
      </c>
      <c r="H52" s="317">
        <f t="shared" ref="H52:M52" si="3">SUM(H48:H51)</f>
        <v>340.6</v>
      </c>
      <c r="I52" s="317">
        <f t="shared" si="3"/>
        <v>257.03700000000003</v>
      </c>
      <c r="J52" s="317">
        <f t="shared" si="3"/>
        <v>299.79000000000002</v>
      </c>
      <c r="K52" s="318">
        <f t="shared" si="3"/>
        <v>301.55</v>
      </c>
      <c r="L52" s="317">
        <f t="shared" si="3"/>
        <v>257.54000000000002</v>
      </c>
      <c r="M52" s="318">
        <f t="shared" si="3"/>
        <v>289.32</v>
      </c>
      <c r="O52" s="308"/>
    </row>
    <row r="53" spans="4:15">
      <c r="D53" s="746" t="s">
        <v>1063</v>
      </c>
      <c r="E53" s="163"/>
      <c r="F53" s="397"/>
      <c r="G53" s="397"/>
      <c r="H53" s="235"/>
      <c r="I53" s="235"/>
      <c r="J53" s="235"/>
      <c r="K53" s="235"/>
      <c r="L53" s="235"/>
      <c r="M53" s="235"/>
    </row>
    <row r="54" spans="4:15" ht="21.75" customHeight="1"/>
    <row r="55" spans="4:15" ht="21.75" customHeight="1">
      <c r="D55" s="398" t="s">
        <v>2012</v>
      </c>
      <c r="E55" s="280">
        <v>2024</v>
      </c>
      <c r="F55" s="192">
        <v>2023</v>
      </c>
      <c r="G55" s="192">
        <v>2022</v>
      </c>
      <c r="H55" s="192">
        <v>2021</v>
      </c>
      <c r="I55" s="192">
        <v>2020</v>
      </c>
      <c r="J55" s="193">
        <v>2019</v>
      </c>
      <c r="K55" s="194">
        <v>2018</v>
      </c>
      <c r="L55" s="193">
        <v>2017</v>
      </c>
      <c r="M55" s="194">
        <v>2016</v>
      </c>
    </row>
    <row r="56" spans="4:15" ht="21.75" customHeight="1">
      <c r="D56" s="369" t="s">
        <v>838</v>
      </c>
      <c r="E56" s="404">
        <v>0.18</v>
      </c>
      <c r="F56" s="405">
        <v>0.16</v>
      </c>
      <c r="G56" s="405">
        <v>0.17</v>
      </c>
      <c r="H56" s="405">
        <v>0.15</v>
      </c>
      <c r="I56" s="405">
        <v>0.12</v>
      </c>
      <c r="J56" s="405">
        <v>0.13</v>
      </c>
      <c r="K56" s="406">
        <v>0.15</v>
      </c>
      <c r="L56" s="405">
        <v>0.15</v>
      </c>
      <c r="M56" s="406">
        <v>0.14408775582785999</v>
      </c>
    </row>
    <row r="57" spans="4:15" ht="21.75" customHeight="1">
      <c r="D57" s="372" t="s">
        <v>839</v>
      </c>
      <c r="E57" s="407">
        <v>0.13</v>
      </c>
      <c r="F57" s="408">
        <v>0.13</v>
      </c>
      <c r="G57" s="408">
        <v>0.14000000000000001</v>
      </c>
      <c r="H57" s="408">
        <v>0.14000000000000001</v>
      </c>
      <c r="I57" s="408">
        <v>0.12</v>
      </c>
      <c r="J57" s="408">
        <v>0.13</v>
      </c>
      <c r="K57" s="409">
        <v>0.13</v>
      </c>
      <c r="L57" s="408">
        <v>0.11</v>
      </c>
      <c r="M57" s="409">
        <v>0.12</v>
      </c>
    </row>
    <row r="58" spans="4:15" ht="21.75" customHeight="1">
      <c r="D58" s="372" t="s">
        <v>840</v>
      </c>
      <c r="E58" s="407">
        <v>0.24</v>
      </c>
      <c r="F58" s="408">
        <v>0.27</v>
      </c>
      <c r="G58" s="408">
        <v>0.31</v>
      </c>
      <c r="H58" s="408">
        <v>0.25</v>
      </c>
      <c r="I58" s="408">
        <v>0.23</v>
      </c>
      <c r="J58" s="408">
        <v>0.33</v>
      </c>
      <c r="K58" s="409">
        <v>0.37</v>
      </c>
      <c r="L58" s="408">
        <v>0.26</v>
      </c>
      <c r="M58" s="409">
        <v>0.32</v>
      </c>
    </row>
    <row r="59" spans="4:15" ht="21.75" customHeight="1">
      <c r="D59" s="399" t="s">
        <v>841</v>
      </c>
      <c r="E59" s="407">
        <v>0.16</v>
      </c>
      <c r="F59" s="408">
        <v>0.18</v>
      </c>
      <c r="G59" s="408">
        <v>0.19</v>
      </c>
      <c r="H59" s="408">
        <v>0.16</v>
      </c>
      <c r="I59" s="408">
        <v>0.15</v>
      </c>
      <c r="J59" s="408">
        <v>0.17</v>
      </c>
      <c r="K59" s="409">
        <v>0.16</v>
      </c>
      <c r="L59" s="408">
        <v>0.15</v>
      </c>
      <c r="M59" s="409">
        <v>0.14390809198394</v>
      </c>
    </row>
    <row r="60" spans="4:15" ht="21.75" customHeight="1">
      <c r="D60" s="400" t="s">
        <v>842</v>
      </c>
      <c r="E60" s="407">
        <v>0.19</v>
      </c>
      <c r="F60" s="410">
        <v>0.18</v>
      </c>
      <c r="G60" s="410">
        <v>0.21</v>
      </c>
      <c r="H60" s="410">
        <v>0.18</v>
      </c>
      <c r="I60" s="410">
        <v>0.16</v>
      </c>
      <c r="J60" s="410">
        <v>0.2</v>
      </c>
      <c r="K60" s="411">
        <v>0.21</v>
      </c>
      <c r="L60" s="410">
        <v>0.16</v>
      </c>
      <c r="M60" s="411">
        <v>0.18</v>
      </c>
    </row>
  </sheetData>
  <sheetProtection algorithmName="SHA-512" hashValue="OcIrsBjhrMFzcvSAejIxOfhcjiosVGxfDzbiGlF2+ybtwVyXmbH5UVaoMsjwCJystqjfxunbvSPjzxBFqfcPgw==" saltValue="Epz+kOcwrYSPotqW0k10+A==" spinCount="100000" sheet="1" objects="1" scenarios="1"/>
  <mergeCells count="1">
    <mergeCell ref="B6:B23"/>
  </mergeCells>
  <pageMargins left="0.75" right="0.75" top="1" bottom="1" header="0.5" footer="0.5"/>
  <pageSetup orientation="portrait" horizontalDpi="4294967295" verticalDpi="4294967295" r:id="rId1"/>
  <customProperties>
    <customPr name="_pios_id" r:id="rId2"/>
  </customPropertie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B5:N22"/>
  <sheetViews>
    <sheetView showGridLines="0" showRuler="0" topLeftCell="A7" workbookViewId="0">
      <selection activeCell="M36" sqref="M36"/>
    </sheetView>
  </sheetViews>
  <sheetFormatPr defaultColWidth="12.85546875" defaultRowHeight="12.75"/>
  <cols>
    <col min="1" max="3" width="12.85546875" style="148"/>
    <col min="4" max="4" width="29.5703125" style="148" customWidth="1"/>
    <col min="5" max="11" width="14.5703125" style="148" customWidth="1"/>
    <col min="12" max="13" width="14.42578125" style="148" customWidth="1"/>
    <col min="14" max="14" width="0" style="148" hidden="1"/>
    <col min="15" max="16384" width="12.85546875" style="148"/>
  </cols>
  <sheetData>
    <row r="5" spans="2:14" ht="21.75" customHeight="1">
      <c r="B5" s="1888"/>
      <c r="D5" s="2079" t="s">
        <v>1947</v>
      </c>
      <c r="E5" s="2079"/>
      <c r="F5" s="2079"/>
      <c r="G5" s="2079"/>
      <c r="H5" s="2079"/>
      <c r="I5" s="218"/>
      <c r="J5" s="218"/>
      <c r="K5" s="218"/>
    </row>
    <row r="6" spans="2:14" ht="21.75" customHeight="1">
      <c r="B6" s="1888"/>
    </row>
    <row r="7" spans="2:14" ht="27.6" customHeight="1">
      <c r="B7" s="1888"/>
      <c r="D7" s="398" t="s">
        <v>1064</v>
      </c>
      <c r="E7" s="280">
        <v>2024</v>
      </c>
      <c r="F7" s="192">
        <v>2023</v>
      </c>
      <c r="G7" s="192">
        <v>2022</v>
      </c>
      <c r="H7" s="192">
        <v>2021</v>
      </c>
      <c r="I7" s="192">
        <v>2020</v>
      </c>
      <c r="J7" s="192">
        <v>2019</v>
      </c>
      <c r="K7" s="193">
        <v>2018</v>
      </c>
      <c r="L7" s="520"/>
      <c r="M7" s="520"/>
      <c r="N7" s="193">
        <v>2015</v>
      </c>
    </row>
    <row r="8" spans="2:14" ht="21.75" customHeight="1">
      <c r="B8" s="1888"/>
      <c r="D8" s="369" t="s">
        <v>1065</v>
      </c>
      <c r="E8" s="526">
        <v>6.29</v>
      </c>
      <c r="F8" s="527">
        <v>3</v>
      </c>
      <c r="G8" s="527">
        <v>3.7</v>
      </c>
      <c r="H8" s="527">
        <v>2.98</v>
      </c>
      <c r="I8" s="527">
        <v>2.9854666385148998</v>
      </c>
      <c r="J8" s="527">
        <v>3.18</v>
      </c>
      <c r="K8" s="528">
        <v>2.86</v>
      </c>
      <c r="L8" s="517"/>
      <c r="M8" s="518"/>
      <c r="N8" s="514">
        <v>5</v>
      </c>
    </row>
    <row r="9" spans="2:14" ht="21.75" customHeight="1">
      <c r="B9" s="1888"/>
      <c r="D9" s="372" t="s">
        <v>1066</v>
      </c>
      <c r="E9" s="529">
        <v>0.08</v>
      </c>
      <c r="F9" s="530">
        <v>0.03</v>
      </c>
      <c r="G9" s="530">
        <v>0.44</v>
      </c>
      <c r="H9" s="530">
        <v>0.06</v>
      </c>
      <c r="I9" s="530">
        <v>7.048655694E-2</v>
      </c>
      <c r="J9" s="530">
        <v>0.05</v>
      </c>
      <c r="K9" s="531">
        <v>0.13</v>
      </c>
      <c r="L9" s="518"/>
      <c r="M9" s="518"/>
      <c r="N9" s="515">
        <v>0.44</v>
      </c>
    </row>
    <row r="10" spans="2:14" ht="21.75" customHeight="1">
      <c r="B10" s="1888"/>
      <c r="D10" s="538" t="s">
        <v>1067</v>
      </c>
      <c r="E10" s="529">
        <v>1.52</v>
      </c>
      <c r="F10" s="530">
        <v>1.02</v>
      </c>
      <c r="G10" s="530">
        <v>0.74</v>
      </c>
      <c r="H10" s="530">
        <v>1.17</v>
      </c>
      <c r="I10" s="530">
        <v>0.66950548232100004</v>
      </c>
      <c r="J10" s="530">
        <v>0.66</v>
      </c>
      <c r="K10" s="531">
        <v>0.33</v>
      </c>
      <c r="L10" s="518"/>
      <c r="M10" s="518"/>
      <c r="N10" s="515">
        <v>0.85</v>
      </c>
    </row>
    <row r="11" spans="2:14" ht="21" customHeight="1">
      <c r="B11" s="1888"/>
      <c r="D11" s="524" t="s">
        <v>1948</v>
      </c>
      <c r="E11" s="529">
        <v>3.18</v>
      </c>
      <c r="F11" s="530">
        <v>7.42</v>
      </c>
      <c r="G11" s="530">
        <v>2.84</v>
      </c>
      <c r="H11" s="530">
        <v>9.94</v>
      </c>
      <c r="I11" s="530">
        <v>5.0884760219618999</v>
      </c>
      <c r="J11" s="530">
        <v>3.67</v>
      </c>
      <c r="K11" s="531">
        <v>2.67</v>
      </c>
      <c r="L11" s="518"/>
      <c r="M11" s="518"/>
      <c r="N11" s="515">
        <v>4.3</v>
      </c>
    </row>
    <row r="12" spans="2:14" ht="21.75" customHeight="1">
      <c r="B12" s="1888"/>
      <c r="D12" s="372" t="s">
        <v>1068</v>
      </c>
      <c r="E12" s="529">
        <v>1.1299999999999999</v>
      </c>
      <c r="F12" s="530">
        <v>1.19</v>
      </c>
      <c r="G12" s="530">
        <v>0.91</v>
      </c>
      <c r="H12" s="530">
        <v>1.06</v>
      </c>
      <c r="I12" s="530">
        <v>1.1261559751487</v>
      </c>
      <c r="J12" s="530">
        <v>1.1100000000000001</v>
      </c>
      <c r="K12" s="531">
        <v>0.94</v>
      </c>
      <c r="L12" s="519"/>
      <c r="M12" s="519"/>
      <c r="N12" s="516">
        <v>3</v>
      </c>
    </row>
    <row r="13" spans="2:14" ht="21.75" customHeight="1">
      <c r="B13" s="1888"/>
      <c r="D13" s="521" t="s">
        <v>1949</v>
      </c>
      <c r="E13" s="532">
        <v>1.08</v>
      </c>
      <c r="F13" s="269">
        <v>0.48</v>
      </c>
      <c r="G13" s="269">
        <v>0.5</v>
      </c>
      <c r="H13" s="269">
        <v>0.33</v>
      </c>
      <c r="I13" s="269">
        <v>0.84399977885830402</v>
      </c>
      <c r="J13" s="269">
        <v>0.47</v>
      </c>
      <c r="K13" s="260">
        <v>0.68</v>
      </c>
    </row>
    <row r="14" spans="2:14" ht="20.25" customHeight="1">
      <c r="B14" s="1888"/>
      <c r="D14" s="525" t="s">
        <v>1069</v>
      </c>
      <c r="E14" s="533">
        <f>SUM(E8:E13)</f>
        <v>13.28</v>
      </c>
      <c r="F14" s="479">
        <f>SUM(F8:F13)</f>
        <v>13.139999999999999</v>
      </c>
      <c r="G14" s="479">
        <f>SUM(G8:G13)</f>
        <v>9.1300000000000008</v>
      </c>
      <c r="H14" s="479">
        <f>SUM(H8:H13)</f>
        <v>15.54</v>
      </c>
      <c r="I14" s="479">
        <f>SUM(I8:I13)</f>
        <v>10.784090453744804</v>
      </c>
      <c r="J14" s="479">
        <v>9.14</v>
      </c>
      <c r="K14" s="534">
        <f>SUM(K8:K13)</f>
        <v>7.6099999999999994</v>
      </c>
      <c r="L14" s="32"/>
      <c r="N14" s="522">
        <f>SUM(N8:N13)</f>
        <v>13.59</v>
      </c>
    </row>
    <row r="15" spans="2:14" ht="21.75" customHeight="1">
      <c r="B15" s="1888"/>
      <c r="D15" s="176"/>
      <c r="E15" s="176"/>
      <c r="F15" s="176"/>
      <c r="G15" s="176"/>
      <c r="H15" s="177"/>
      <c r="I15" s="177"/>
      <c r="J15" s="235"/>
      <c r="K15" s="176"/>
      <c r="N15" s="217"/>
    </row>
    <row r="16" spans="2:14" ht="21.75" customHeight="1">
      <c r="B16" s="1888"/>
      <c r="D16" s="1621" t="s">
        <v>1070</v>
      </c>
      <c r="E16" s="280">
        <v>2024</v>
      </c>
      <c r="F16" s="192">
        <v>2023</v>
      </c>
      <c r="G16" s="192">
        <v>2022</v>
      </c>
      <c r="H16" s="192">
        <v>2021</v>
      </c>
      <c r="I16" s="192">
        <v>2020</v>
      </c>
      <c r="J16" s="192">
        <v>2019</v>
      </c>
      <c r="K16" s="193">
        <v>2018</v>
      </c>
      <c r="N16" s="290"/>
    </row>
    <row r="17" spans="2:13" ht="21.75" customHeight="1">
      <c r="B17" s="1888"/>
      <c r="D17" s="369" t="s">
        <v>1071</v>
      </c>
      <c r="E17" s="526">
        <v>2.37</v>
      </c>
      <c r="F17" s="527">
        <v>7.6</v>
      </c>
      <c r="G17" s="527" t="s">
        <v>1072</v>
      </c>
      <c r="H17" s="527">
        <v>3.23</v>
      </c>
      <c r="I17" s="527">
        <v>2.36</v>
      </c>
      <c r="J17" s="527">
        <v>3.12</v>
      </c>
      <c r="K17" s="528">
        <v>3.3</v>
      </c>
      <c r="M17" s="1518"/>
    </row>
    <row r="18" spans="2:13" ht="21.75" customHeight="1">
      <c r="B18" s="1888"/>
      <c r="D18" s="372" t="s">
        <v>1073</v>
      </c>
      <c r="E18" s="1503">
        <v>72</v>
      </c>
      <c r="F18" s="530">
        <v>46.58</v>
      </c>
      <c r="G18" s="530">
        <v>3.3</v>
      </c>
      <c r="H18" s="530">
        <v>0.40300000000000002</v>
      </c>
      <c r="I18" s="530">
        <v>0.93</v>
      </c>
      <c r="J18" s="530">
        <v>0.41</v>
      </c>
      <c r="K18" s="531">
        <v>0.6</v>
      </c>
    </row>
    <row r="19" spans="2:13" ht="21.75" customHeight="1">
      <c r="B19" s="1888"/>
      <c r="D19" s="400" t="s">
        <v>1074</v>
      </c>
      <c r="E19" s="529">
        <f>SUM(E17:E18)</f>
        <v>74.37</v>
      </c>
      <c r="F19" s="535">
        <f>SUM(F17:F18)</f>
        <v>54.18</v>
      </c>
      <c r="G19" s="535">
        <v>48.18</v>
      </c>
      <c r="H19" s="535">
        <f>SUM(H17:H18)</f>
        <v>3.633</v>
      </c>
      <c r="I19" s="535">
        <f>SUM(I17:I18)</f>
        <v>3.29</v>
      </c>
      <c r="J19" s="535">
        <f>SUM(J17:J18)</f>
        <v>3.5300000000000002</v>
      </c>
      <c r="K19" s="536">
        <f>SUM(K17:K18)</f>
        <v>3.9</v>
      </c>
    </row>
    <row r="20" spans="2:13" ht="18" customHeight="1">
      <c r="B20" s="1888"/>
      <c r="D20" s="2082" t="s">
        <v>2013</v>
      </c>
      <c r="E20" s="2082"/>
      <c r="F20" s="2082"/>
      <c r="G20" s="2082"/>
      <c r="H20" s="176"/>
      <c r="I20" s="176"/>
      <c r="J20" s="176"/>
      <c r="K20" s="176"/>
    </row>
    <row r="21" spans="2:13" ht="15" customHeight="1">
      <c r="B21" s="1888"/>
      <c r="D21" s="2074" t="s">
        <v>1075</v>
      </c>
      <c r="E21" s="2074"/>
      <c r="F21" s="2074"/>
      <c r="G21" s="2074"/>
      <c r="H21" s="2074"/>
    </row>
    <row r="22" spans="2:13" ht="15" customHeight="1">
      <c r="B22" s="1888"/>
      <c r="L22" s="1267"/>
    </row>
  </sheetData>
  <sheetProtection algorithmName="SHA-512" hashValue="W7+NNHyUqy/6lJ7j3LtJ3pdjOPWVBqtl1WgD+8RaRtXP28EYxipG3YdFyaR/9PyQNRIt111P1QCs3z7bmQEMTQ==" saltValue="odbtfBuTROlqSDNSMQqE6A==" spinCount="100000" sheet="1" objects="1" scenarios="1"/>
  <mergeCells count="4">
    <mergeCell ref="B5:B22"/>
    <mergeCell ref="D5:H5"/>
    <mergeCell ref="D20:G20"/>
    <mergeCell ref="D21:H21"/>
  </mergeCells>
  <pageMargins left="0.75" right="0.75" top="1" bottom="1" header="0.5" footer="0.5"/>
  <pageSetup orientation="portrait" horizontalDpi="4294967295" verticalDpi="4294967295" r:id="rId1"/>
  <customProperties>
    <customPr name="_pios_id"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B1:L37"/>
  <sheetViews>
    <sheetView showGridLines="0" showRuler="0" workbookViewId="0"/>
  </sheetViews>
  <sheetFormatPr defaultColWidth="12.85546875" defaultRowHeight="11.25"/>
  <cols>
    <col min="1" max="3" width="12.85546875" style="149"/>
    <col min="4" max="4" width="28.5703125" style="149" customWidth="1"/>
    <col min="5" max="11" width="14.5703125" style="149" customWidth="1"/>
    <col min="12" max="16384" width="12.85546875" style="149"/>
  </cols>
  <sheetData>
    <row r="1" spans="2:11" s="148" customFormat="1" ht="12.75"/>
    <row r="2" spans="2:11" s="148" customFormat="1" ht="12.75"/>
    <row r="3" spans="2:11" s="148" customFormat="1" ht="12.75"/>
    <row r="5" spans="2:11" ht="21.75" customHeight="1">
      <c r="B5" s="1888"/>
      <c r="D5" s="2079" t="s">
        <v>1076</v>
      </c>
      <c r="E5" s="2079"/>
      <c r="F5" s="2079"/>
      <c r="G5" s="2079"/>
      <c r="H5" s="537"/>
      <c r="I5" s="537"/>
      <c r="J5" s="537"/>
      <c r="K5" s="537"/>
    </row>
    <row r="6" spans="2:11" ht="21.75" customHeight="1">
      <c r="B6" s="1888"/>
    </row>
    <row r="7" spans="2:11" ht="21.75" customHeight="1">
      <c r="B7" s="1888"/>
      <c r="D7" s="398" t="s">
        <v>1077</v>
      </c>
      <c r="E7" s="280">
        <v>2024</v>
      </c>
      <c r="F7" s="192">
        <v>2023</v>
      </c>
      <c r="G7" s="192">
        <v>2022</v>
      </c>
      <c r="H7" s="192">
        <v>2021</v>
      </c>
      <c r="I7" s="192">
        <v>2020</v>
      </c>
      <c r="J7" s="192">
        <v>2019</v>
      </c>
      <c r="K7" s="193">
        <v>2018</v>
      </c>
    </row>
    <row r="8" spans="2:11" ht="21.75" customHeight="1">
      <c r="B8" s="1888"/>
      <c r="D8" s="369" t="s">
        <v>1078</v>
      </c>
      <c r="E8" s="539">
        <v>55.9</v>
      </c>
      <c r="F8" s="540">
        <v>51.5</v>
      </c>
      <c r="G8" s="540">
        <v>56.76</v>
      </c>
      <c r="H8" s="540">
        <v>58.07</v>
      </c>
      <c r="I8" s="540">
        <v>49.55</v>
      </c>
      <c r="J8" s="540">
        <v>52.4</v>
      </c>
      <c r="K8" s="541">
        <v>50.8</v>
      </c>
    </row>
    <row r="9" spans="2:11" ht="21.75" customHeight="1">
      <c r="B9" s="1888"/>
      <c r="D9" s="372" t="s">
        <v>1079</v>
      </c>
      <c r="E9" s="542">
        <v>2.1</v>
      </c>
      <c r="F9" s="543">
        <v>1.99</v>
      </c>
      <c r="G9" s="543">
        <v>2.1</v>
      </c>
      <c r="H9" s="543">
        <v>2.17</v>
      </c>
      <c r="I9" s="543">
        <v>1.84</v>
      </c>
      <c r="J9" s="543">
        <v>1.5</v>
      </c>
      <c r="K9" s="544">
        <v>1.3</v>
      </c>
    </row>
    <row r="10" spans="2:11" ht="21.75" customHeight="1">
      <c r="B10" s="1888"/>
      <c r="D10" s="372" t="s">
        <v>1080</v>
      </c>
      <c r="E10" s="542">
        <v>58.01</v>
      </c>
      <c r="F10" s="543">
        <v>67.3</v>
      </c>
      <c r="G10" s="543">
        <v>70.87</v>
      </c>
      <c r="H10" s="543">
        <v>71.680000000000007</v>
      </c>
      <c r="I10" s="543">
        <v>75.89</v>
      </c>
      <c r="J10" s="543">
        <v>76.7</v>
      </c>
      <c r="K10" s="544">
        <v>68.400000000000006</v>
      </c>
    </row>
    <row r="11" spans="2:11" ht="21.75" customHeight="1">
      <c r="B11" s="1888"/>
      <c r="D11" s="524" t="s">
        <v>1081</v>
      </c>
      <c r="E11" s="542">
        <v>71.05</v>
      </c>
      <c r="F11" s="543">
        <v>74.69</v>
      </c>
      <c r="G11" s="543">
        <v>65.28</v>
      </c>
      <c r="H11" s="543">
        <v>35.69</v>
      </c>
      <c r="I11" s="543">
        <v>36.090000000000003</v>
      </c>
      <c r="J11" s="543">
        <v>31.4</v>
      </c>
      <c r="K11" s="544">
        <v>39.200000000000003</v>
      </c>
    </row>
    <row r="12" spans="2:11" ht="21.75" customHeight="1">
      <c r="B12" s="1888"/>
      <c r="D12" s="524" t="s">
        <v>1082</v>
      </c>
      <c r="E12" s="542">
        <v>5.88</v>
      </c>
      <c r="F12" s="543">
        <v>6.39</v>
      </c>
      <c r="G12" s="543">
        <v>6.51</v>
      </c>
      <c r="H12" s="543">
        <v>5.73</v>
      </c>
      <c r="I12" s="543">
        <v>5.01</v>
      </c>
      <c r="J12" s="543">
        <v>4.7</v>
      </c>
      <c r="K12" s="544">
        <v>4.5999999999999996</v>
      </c>
    </row>
    <row r="13" spans="2:11" ht="21.75" customHeight="1">
      <c r="B13" s="1888"/>
      <c r="D13" s="538" t="s">
        <v>1083</v>
      </c>
      <c r="E13" s="542">
        <v>8.81</v>
      </c>
      <c r="F13" s="543">
        <v>9.48</v>
      </c>
      <c r="G13" s="543">
        <v>9.36</v>
      </c>
      <c r="H13" s="543">
        <v>9.49</v>
      </c>
      <c r="I13" s="543">
        <v>10.39</v>
      </c>
      <c r="J13" s="543">
        <v>8.6</v>
      </c>
      <c r="K13" s="544">
        <v>7.5</v>
      </c>
    </row>
    <row r="14" spans="2:11" ht="21.75" customHeight="1">
      <c r="B14" s="1888"/>
      <c r="D14" s="163"/>
      <c r="E14" s="163"/>
      <c r="F14" s="163"/>
      <c r="G14" s="163"/>
      <c r="H14" s="179"/>
      <c r="I14" s="346"/>
      <c r="J14" s="346"/>
      <c r="K14" s="346"/>
    </row>
    <row r="15" spans="2:11" ht="28.35" customHeight="1">
      <c r="B15" s="1888"/>
      <c r="D15" s="398" t="s">
        <v>1084</v>
      </c>
      <c r="E15" s="280">
        <v>2024</v>
      </c>
      <c r="F15" s="192">
        <v>2023</v>
      </c>
      <c r="G15" s="192">
        <v>2022</v>
      </c>
      <c r="H15" s="192">
        <v>2021</v>
      </c>
      <c r="I15" s="192">
        <v>2020</v>
      </c>
      <c r="J15" s="192">
        <v>2019</v>
      </c>
      <c r="K15" s="193">
        <v>2018</v>
      </c>
    </row>
    <row r="16" spans="2:11" ht="21.75" customHeight="1">
      <c r="B16" s="1888"/>
      <c r="D16" s="369" t="s">
        <v>1085</v>
      </c>
      <c r="E16" s="546">
        <v>18</v>
      </c>
      <c r="F16" s="547">
        <v>8</v>
      </c>
      <c r="G16" s="547">
        <v>10</v>
      </c>
      <c r="H16" s="547">
        <v>7</v>
      </c>
      <c r="I16" s="547">
        <v>12</v>
      </c>
      <c r="J16" s="547">
        <v>37</v>
      </c>
      <c r="K16" s="548">
        <v>68</v>
      </c>
    </row>
    <row r="17" spans="2:12" ht="21.75" customHeight="1">
      <c r="B17" s="1888"/>
      <c r="D17" s="372" t="s">
        <v>1086</v>
      </c>
      <c r="E17" s="549">
        <v>0</v>
      </c>
      <c r="F17" s="550">
        <v>0</v>
      </c>
      <c r="G17" s="550">
        <v>0</v>
      </c>
      <c r="H17" s="550">
        <v>0</v>
      </c>
      <c r="I17" s="550">
        <v>0</v>
      </c>
      <c r="J17" s="550">
        <v>0</v>
      </c>
      <c r="K17" s="551">
        <v>2</v>
      </c>
    </row>
    <row r="18" spans="2:12" ht="21.75" customHeight="1">
      <c r="B18" s="1888"/>
      <c r="D18" s="372" t="s">
        <v>1087</v>
      </c>
      <c r="E18" s="549">
        <v>0</v>
      </c>
      <c r="F18" s="550">
        <v>0</v>
      </c>
      <c r="G18" s="550">
        <v>0</v>
      </c>
      <c r="H18" s="550">
        <v>0</v>
      </c>
      <c r="I18" s="550">
        <v>0</v>
      </c>
      <c r="J18" s="550">
        <v>0</v>
      </c>
      <c r="K18" s="551">
        <v>0</v>
      </c>
    </row>
    <row r="19" spans="2:12" ht="21.75" customHeight="1">
      <c r="B19" s="1888"/>
      <c r="D19" s="524" t="s">
        <v>1088</v>
      </c>
      <c r="E19" s="549">
        <v>0</v>
      </c>
      <c r="F19" s="550">
        <v>0</v>
      </c>
      <c r="G19" s="550">
        <v>0</v>
      </c>
      <c r="H19" s="550">
        <v>0</v>
      </c>
      <c r="I19" s="550">
        <v>0</v>
      </c>
      <c r="J19" s="550">
        <v>0</v>
      </c>
      <c r="K19" s="551">
        <v>0</v>
      </c>
    </row>
    <row r="20" spans="2:12" ht="28.35" customHeight="1">
      <c r="B20" s="1888"/>
      <c r="D20" s="525" t="s">
        <v>1089</v>
      </c>
      <c r="E20" s="549">
        <v>0</v>
      </c>
      <c r="F20" s="552">
        <v>0</v>
      </c>
      <c r="G20" s="552">
        <v>0</v>
      </c>
      <c r="H20" s="552">
        <v>0</v>
      </c>
      <c r="I20" s="552">
        <v>0</v>
      </c>
      <c r="J20" s="552">
        <v>0</v>
      </c>
      <c r="K20" s="553">
        <v>2</v>
      </c>
    </row>
    <row r="21" spans="2:12" ht="13.35" customHeight="1">
      <c r="B21" s="1888"/>
      <c r="D21" s="163"/>
      <c r="E21" s="163"/>
      <c r="F21" s="163"/>
      <c r="G21" s="163"/>
      <c r="H21" s="163"/>
      <c r="I21" s="163"/>
      <c r="J21" s="163"/>
      <c r="K21" s="163"/>
    </row>
    <row r="22" spans="2:12" ht="26.25" customHeight="1">
      <c r="B22" s="1888"/>
      <c r="D22" s="2083" t="s">
        <v>1090</v>
      </c>
      <c r="E22" s="2083"/>
      <c r="F22" s="2083"/>
      <c r="G22" s="2083"/>
      <c r="H22" s="2083"/>
      <c r="I22" s="150"/>
      <c r="J22" s="150"/>
    </row>
    <row r="23" spans="2:12" ht="21.75" customHeight="1">
      <c r="D23" s="2084" t="s">
        <v>1091</v>
      </c>
      <c r="E23" s="2084"/>
      <c r="F23" s="2084"/>
      <c r="G23" s="6"/>
      <c r="H23" s="6"/>
      <c r="I23" s="6"/>
      <c r="J23" s="6"/>
    </row>
    <row r="24" spans="2:12" ht="26.25" customHeight="1">
      <c r="D24" s="2072" t="s">
        <v>1092</v>
      </c>
      <c r="E24" s="2072"/>
      <c r="F24" s="2072"/>
      <c r="G24" s="2072"/>
      <c r="H24" s="2072"/>
      <c r="I24" s="2072"/>
      <c r="J24" s="2072"/>
      <c r="K24" s="2072"/>
    </row>
    <row r="25" spans="2:12" ht="12" customHeight="1">
      <c r="D25" s="2071" t="s">
        <v>1093</v>
      </c>
      <c r="E25" s="2071"/>
      <c r="F25" s="2071"/>
      <c r="G25" s="2071"/>
      <c r="H25" s="2071"/>
      <c r="I25" s="2071"/>
      <c r="J25" s="2071"/>
      <c r="K25" s="2071"/>
      <c r="L25" s="2071"/>
    </row>
    <row r="26" spans="2:12">
      <c r="D26" s="2072" t="s">
        <v>1094</v>
      </c>
      <c r="E26" s="2072"/>
      <c r="F26" s="2072"/>
      <c r="G26" s="2072"/>
      <c r="H26" s="2072"/>
      <c r="I26" s="2072"/>
      <c r="J26" s="2072"/>
      <c r="K26" s="2072"/>
    </row>
    <row r="27" spans="2:12">
      <c r="D27" s="2072" t="s">
        <v>1095</v>
      </c>
      <c r="E27" s="2072"/>
      <c r="F27" s="2072"/>
      <c r="G27" s="2072"/>
      <c r="H27" s="2072"/>
      <c r="I27" s="2072"/>
      <c r="J27" s="2072"/>
      <c r="K27" s="2072"/>
    </row>
    <row r="28" spans="2:12">
      <c r="D28" s="2072" t="s">
        <v>1096</v>
      </c>
      <c r="E28" s="2072"/>
      <c r="F28" s="2072"/>
      <c r="G28" s="2072"/>
      <c r="H28" s="2072"/>
      <c r="I28" s="2072"/>
      <c r="J28" s="2072"/>
      <c r="K28" s="2072"/>
    </row>
    <row r="29" spans="2:12">
      <c r="D29" s="2072" t="s">
        <v>1097</v>
      </c>
      <c r="E29" s="2072"/>
      <c r="F29" s="2072"/>
      <c r="G29" s="2072"/>
      <c r="H29" s="2072"/>
      <c r="I29" s="2072"/>
      <c r="J29" s="2072"/>
      <c r="K29" s="2072"/>
    </row>
    <row r="30" spans="2:12" ht="21.75" customHeight="1">
      <c r="D30" s="2072" t="s">
        <v>1098</v>
      </c>
      <c r="E30" s="2072"/>
      <c r="F30" s="2072"/>
      <c r="G30" s="2072"/>
      <c r="H30" s="2072"/>
      <c r="I30" s="2072"/>
      <c r="J30" s="2072"/>
      <c r="K30" s="2072"/>
    </row>
    <row r="31" spans="2:12" ht="11.25" customHeight="1"/>
    <row r="32" spans="2:12" ht="24.75" customHeight="1">
      <c r="D32" s="1622" t="s">
        <v>1099</v>
      </c>
      <c r="E32" s="280">
        <v>2024</v>
      </c>
      <c r="F32" s="192">
        <v>2023</v>
      </c>
      <c r="G32" s="192">
        <v>2022</v>
      </c>
      <c r="H32" s="192">
        <v>2021</v>
      </c>
      <c r="I32" s="192">
        <v>2020</v>
      </c>
      <c r="J32" s="193">
        <v>2019</v>
      </c>
    </row>
    <row r="33" spans="4:10" ht="28.35" customHeight="1">
      <c r="D33" s="1623" t="s">
        <v>1100</v>
      </c>
      <c r="E33" s="546">
        <v>0</v>
      </c>
      <c r="F33" s="547">
        <v>0</v>
      </c>
      <c r="G33" s="547">
        <v>12</v>
      </c>
      <c r="H33" s="547">
        <v>6</v>
      </c>
      <c r="I33" s="547">
        <v>6</v>
      </c>
      <c r="J33" s="548">
        <v>1</v>
      </c>
    </row>
    <row r="34" spans="4:10" ht="25.7" customHeight="1">
      <c r="D34" s="372" t="s">
        <v>1101</v>
      </c>
      <c r="E34" s="549">
        <v>13</v>
      </c>
      <c r="F34" s="550">
        <v>2</v>
      </c>
      <c r="G34" s="550">
        <v>1</v>
      </c>
      <c r="H34" s="550">
        <v>4</v>
      </c>
      <c r="I34" s="550">
        <v>0</v>
      </c>
      <c r="J34" s="551">
        <v>4</v>
      </c>
    </row>
    <row r="35" spans="4:10" ht="22.5" customHeight="1">
      <c r="D35" s="372" t="s">
        <v>1102</v>
      </c>
      <c r="E35" s="314">
        <v>33633</v>
      </c>
      <c r="F35" s="315">
        <v>21707</v>
      </c>
      <c r="G35" s="315">
        <v>6300</v>
      </c>
      <c r="H35" s="315">
        <v>2921000</v>
      </c>
      <c r="I35" s="315" t="s">
        <v>1103</v>
      </c>
      <c r="J35" s="316">
        <v>9500</v>
      </c>
    </row>
    <row r="36" spans="4:10" ht="28.35" customHeight="1">
      <c r="D36" s="538" t="s">
        <v>1104</v>
      </c>
      <c r="E36" s="1624" t="s">
        <v>1103</v>
      </c>
      <c r="F36" s="315" t="s">
        <v>1103</v>
      </c>
      <c r="G36" s="315" t="s">
        <v>1103</v>
      </c>
      <c r="H36" s="315">
        <v>1223000</v>
      </c>
      <c r="I36" s="315" t="s">
        <v>1103</v>
      </c>
      <c r="J36" s="316" t="s">
        <v>1103</v>
      </c>
    </row>
    <row r="37" spans="4:10" ht="46.35" customHeight="1">
      <c r="D37" s="2074" t="s">
        <v>1105</v>
      </c>
      <c r="E37" s="2074"/>
      <c r="F37" s="2074"/>
      <c r="G37" s="2074"/>
      <c r="H37" s="2074"/>
      <c r="I37" s="2074"/>
      <c r="J37" s="2074"/>
    </row>
  </sheetData>
  <sheetProtection algorithmName="SHA-512" hashValue="FF8KdB1EX34i4X/zbpcOtUIL4rEq4ELqDIo7LveDAPkq0tjt0iFmDgB4PIG0Sc0ygba0vvbaTDLcdrHXQcXu/w==" saltValue="McvcvrEChtJOtgLl3vGlYg==" spinCount="100000" sheet="1" objects="1" scenarios="1"/>
  <mergeCells count="12">
    <mergeCell ref="B5:B22"/>
    <mergeCell ref="D24:K24"/>
    <mergeCell ref="D26:K26"/>
    <mergeCell ref="D37:J37"/>
    <mergeCell ref="D27:K27"/>
    <mergeCell ref="D28:K28"/>
    <mergeCell ref="D29:K29"/>
    <mergeCell ref="D30:K30"/>
    <mergeCell ref="D5:G5"/>
    <mergeCell ref="D22:H22"/>
    <mergeCell ref="D23:F23"/>
    <mergeCell ref="D25:L25"/>
  </mergeCells>
  <pageMargins left="0.75" right="0.75" top="1" bottom="1" header="0.5" footer="0.5"/>
  <pageSetup orientation="portrait" horizontalDpi="4294967295" verticalDpi="4294967295" r:id="rId1"/>
  <customProperties>
    <customPr name="_pios_id" r:id="rId2"/>
  </customProperties>
  <drawing r:id="rId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B5:L169"/>
  <sheetViews>
    <sheetView showGridLines="0" showRuler="0" topLeftCell="A87" workbookViewId="0">
      <selection activeCell="D47" sqref="D47"/>
    </sheetView>
  </sheetViews>
  <sheetFormatPr defaultColWidth="12.85546875" defaultRowHeight="12.75"/>
  <cols>
    <col min="1" max="3" width="12.85546875" style="148"/>
    <col min="4" max="4" width="45.42578125" style="148" customWidth="1"/>
    <col min="5" max="11" width="14.5703125" style="148" customWidth="1"/>
    <col min="12" max="13" width="14.42578125" style="148" customWidth="1"/>
    <col min="14" max="14" width="16" style="148" customWidth="1"/>
    <col min="15" max="15" width="14.42578125" style="148" customWidth="1"/>
    <col min="16" max="16" width="9.5703125" style="148" customWidth="1"/>
    <col min="17" max="19" width="9.140625" style="148" customWidth="1"/>
    <col min="20" max="20" width="14.42578125" style="148" customWidth="1"/>
    <col min="21" max="21" width="66.140625" style="148" customWidth="1"/>
    <col min="22" max="16384" width="12.85546875" style="148"/>
  </cols>
  <sheetData>
    <row r="5" spans="2:11" ht="21.75" customHeight="1">
      <c r="D5" s="147" t="s">
        <v>1106</v>
      </c>
      <c r="E5" s="218"/>
      <c r="F5" s="218"/>
      <c r="G5" s="218"/>
      <c r="H5" s="218"/>
      <c r="I5" s="218"/>
      <c r="J5" s="218"/>
      <c r="K5" s="218"/>
    </row>
    <row r="6" spans="2:11">
      <c r="B6" s="1888"/>
    </row>
    <row r="7" spans="2:11" ht="21" customHeight="1">
      <c r="B7" s="1888"/>
      <c r="D7" s="189" t="s">
        <v>1107</v>
      </c>
      <c r="E7" s="218"/>
      <c r="F7" s="1209"/>
      <c r="G7" s="219"/>
      <c r="H7" s="219"/>
      <c r="I7" s="219"/>
      <c r="J7" s="219"/>
      <c r="K7" s="219"/>
    </row>
    <row r="8" spans="2:11" ht="21.75" customHeight="1">
      <c r="B8" s="1888"/>
      <c r="D8" s="1625" t="s">
        <v>1108</v>
      </c>
      <c r="E8" s="476">
        <v>2024</v>
      </c>
      <c r="F8" s="192">
        <v>2023</v>
      </c>
      <c r="G8" s="193">
        <v>2022</v>
      </c>
      <c r="H8" s="193">
        <v>2021</v>
      </c>
      <c r="I8" s="193">
        <v>2020</v>
      </c>
      <c r="J8" s="193">
        <v>2019</v>
      </c>
      <c r="K8" s="194">
        <v>2018</v>
      </c>
    </row>
    <row r="9" spans="2:11" ht="21.75" customHeight="1">
      <c r="B9" s="1888"/>
      <c r="D9" s="274" t="s">
        <v>838</v>
      </c>
      <c r="E9" s="1273">
        <f>SUM(E10:E13)</f>
        <v>8.9540000000000006</v>
      </c>
      <c r="F9" s="1488">
        <f>SUM(F10:F13)</f>
        <v>10.556999999999999</v>
      </c>
      <c r="G9" s="1274">
        <f t="shared" ref="G9:K9" si="0">SUM(G10:G13)</f>
        <v>10.588000000000001</v>
      </c>
      <c r="H9" s="1275">
        <f t="shared" si="0"/>
        <v>9.8059999999999992</v>
      </c>
      <c r="I9" s="1275">
        <f t="shared" si="0"/>
        <v>12.311</v>
      </c>
      <c r="J9" s="1275">
        <f t="shared" si="0"/>
        <v>8.9260159999999988</v>
      </c>
      <c r="K9" s="1276">
        <f t="shared" si="0"/>
        <v>7.1935450000000003</v>
      </c>
    </row>
    <row r="10" spans="2:11" ht="21.75" customHeight="1">
      <c r="B10" s="1888"/>
      <c r="D10" s="275" t="s">
        <v>580</v>
      </c>
      <c r="E10" s="1278">
        <v>4.3</v>
      </c>
      <c r="F10" s="1279">
        <v>5.1470000000000002</v>
      </c>
      <c r="G10" s="1279">
        <v>4.96</v>
      </c>
      <c r="H10" s="1280">
        <v>4.5919999999999996</v>
      </c>
      <c r="I10" s="1280">
        <v>5.5990000000000002</v>
      </c>
      <c r="J10" s="1280">
        <v>2.8269479999999998</v>
      </c>
      <c r="K10" s="1281">
        <v>0</v>
      </c>
    </row>
    <row r="11" spans="2:11" ht="21.75" customHeight="1">
      <c r="B11" s="1888"/>
      <c r="D11" s="275" t="s">
        <v>579</v>
      </c>
      <c r="E11" s="1278">
        <v>1.78</v>
      </c>
      <c r="F11" s="1279">
        <v>2.12</v>
      </c>
      <c r="G11" s="1279">
        <v>2.2389999999999999</v>
      </c>
      <c r="H11" s="1280">
        <v>2.2080000000000002</v>
      </c>
      <c r="I11" s="1280">
        <v>2.2930000000000001</v>
      </c>
      <c r="J11" s="1280">
        <v>2.331928</v>
      </c>
      <c r="K11" s="1282">
        <v>2.232977</v>
      </c>
    </row>
    <row r="12" spans="2:11" ht="21.75" customHeight="1">
      <c r="B12" s="1888"/>
      <c r="D12" s="275" t="s">
        <v>578</v>
      </c>
      <c r="E12" s="1278">
        <v>1.504</v>
      </c>
      <c r="F12" s="1279">
        <v>1.75</v>
      </c>
      <c r="G12" s="1279">
        <v>1.319</v>
      </c>
      <c r="H12" s="1280">
        <v>1.49</v>
      </c>
      <c r="I12" s="1280">
        <v>2.4319999999999999</v>
      </c>
      <c r="J12" s="1280">
        <v>2.5202399999999998</v>
      </c>
      <c r="K12" s="1282">
        <v>2.4625379999999999</v>
      </c>
    </row>
    <row r="13" spans="2:11" ht="21.75" customHeight="1">
      <c r="B13" s="1888"/>
      <c r="D13" s="196" t="s">
        <v>577</v>
      </c>
      <c r="E13" s="1278">
        <v>1.37</v>
      </c>
      <c r="F13" s="1271">
        <v>1.54</v>
      </c>
      <c r="G13" s="1271">
        <v>2.0699999999999998</v>
      </c>
      <c r="H13" s="1272">
        <v>1.516</v>
      </c>
      <c r="I13" s="1272">
        <v>1.9870000000000001</v>
      </c>
      <c r="J13" s="1272">
        <v>1.2468999999999999</v>
      </c>
      <c r="K13" s="1277">
        <v>2.49803</v>
      </c>
    </row>
    <row r="14" spans="2:11" ht="21.75" customHeight="1">
      <c r="B14" s="1888"/>
      <c r="D14" s="166" t="s">
        <v>576</v>
      </c>
      <c r="E14" s="265">
        <v>2.0609999999999999</v>
      </c>
      <c r="F14" s="412">
        <v>2</v>
      </c>
      <c r="G14" s="412">
        <v>1.77</v>
      </c>
      <c r="H14" s="413">
        <v>1.6060000000000001</v>
      </c>
      <c r="I14" s="413">
        <v>1.613</v>
      </c>
      <c r="J14" s="413">
        <v>3.220005</v>
      </c>
      <c r="K14" s="414">
        <v>2.8923839999999998</v>
      </c>
    </row>
    <row r="15" spans="2:11" ht="21.75" customHeight="1">
      <c r="B15" s="1888"/>
      <c r="D15" s="279" t="s">
        <v>840</v>
      </c>
      <c r="E15" s="1273">
        <f>SUM(E16:E17)</f>
        <v>4.1500000000000004</v>
      </c>
      <c r="F15" s="1274">
        <f>SUM(F16:F17)</f>
        <v>2.8</v>
      </c>
      <c r="G15" s="1274">
        <v>2.8919999999999999</v>
      </c>
      <c r="H15" s="1275">
        <f>SUM(H16:H17)</f>
        <v>3.375</v>
      </c>
      <c r="I15" s="1275">
        <f>SUM(I16:I17)</f>
        <v>4.8369999999999997</v>
      </c>
      <c r="J15" s="1275">
        <f>SUM(J16:J17)</f>
        <v>5.9089670000000005</v>
      </c>
      <c r="K15" s="1276">
        <f>SUM(K16:K17)</f>
        <v>7.3360430000000001</v>
      </c>
    </row>
    <row r="16" spans="2:11" ht="21.75" customHeight="1">
      <c r="B16" s="1888"/>
      <c r="D16" s="275" t="s">
        <v>575</v>
      </c>
      <c r="E16" s="1278">
        <v>1.74</v>
      </c>
      <c r="F16" s="1279">
        <v>1.5</v>
      </c>
      <c r="G16" s="1279">
        <v>1.89</v>
      </c>
      <c r="H16" s="1280">
        <v>1.7190000000000001</v>
      </c>
      <c r="I16" s="1280">
        <v>1.8029999999999999</v>
      </c>
      <c r="J16" s="1280">
        <v>1.5765499999999999</v>
      </c>
      <c r="K16" s="1282">
        <v>1.5596650000000001</v>
      </c>
    </row>
    <row r="17" spans="2:12" ht="21.75" customHeight="1">
      <c r="B17" s="1888"/>
      <c r="D17" s="196" t="s">
        <v>574</v>
      </c>
      <c r="E17" s="1270">
        <v>2.41</v>
      </c>
      <c r="F17" s="1271">
        <v>1.3</v>
      </c>
      <c r="G17" s="1271">
        <v>1</v>
      </c>
      <c r="H17" s="1272">
        <v>1.6559999999999999</v>
      </c>
      <c r="I17" s="1272">
        <v>3.0339999999999998</v>
      </c>
      <c r="J17" s="1272">
        <v>4.3324170000000004</v>
      </c>
      <c r="K17" s="1277">
        <v>5.7763780000000002</v>
      </c>
    </row>
    <row r="18" spans="2:12" ht="21.75" customHeight="1">
      <c r="B18" s="1888"/>
      <c r="D18" s="166" t="s">
        <v>572</v>
      </c>
      <c r="E18" s="265">
        <v>2.9433400000000001</v>
      </c>
      <c r="F18" s="412">
        <v>2.9</v>
      </c>
      <c r="G18" s="412">
        <v>3.05</v>
      </c>
      <c r="H18" s="413">
        <v>3.7450000000000001</v>
      </c>
      <c r="I18" s="413">
        <v>2.8860000000000001</v>
      </c>
      <c r="J18" s="413">
        <v>4.2793799999999997</v>
      </c>
      <c r="K18" s="414">
        <v>3.7565400000000002</v>
      </c>
    </row>
    <row r="19" spans="2:12" ht="21.75" customHeight="1">
      <c r="B19" s="1888"/>
      <c r="D19" s="166" t="s">
        <v>1109</v>
      </c>
      <c r="E19" s="265">
        <f>SUM(E9,E14,E15,E18)</f>
        <v>18.108340000000002</v>
      </c>
      <c r="F19" s="412">
        <f>SUM(F9,F14,F15,F18)</f>
        <v>18.256999999999998</v>
      </c>
      <c r="G19" s="412">
        <f t="shared" ref="G19:K19" si="1">SUM(G9,G14,G15,G18)</f>
        <v>18.3</v>
      </c>
      <c r="H19" s="413">
        <f t="shared" si="1"/>
        <v>18.532</v>
      </c>
      <c r="I19" s="417">
        <f t="shared" si="1"/>
        <v>21.646999999999998</v>
      </c>
      <c r="J19" s="417">
        <f t="shared" si="1"/>
        <v>22.334368000000001</v>
      </c>
      <c r="K19" s="418">
        <f t="shared" si="1"/>
        <v>21.178512000000001</v>
      </c>
      <c r="L19" s="32"/>
    </row>
    <row r="20" spans="2:12" ht="21.75" customHeight="1">
      <c r="B20" s="1888"/>
      <c r="D20" s="179"/>
      <c r="E20" s="426"/>
      <c r="F20" s="423"/>
      <c r="G20" s="423"/>
      <c r="H20" s="424"/>
      <c r="I20" s="425"/>
      <c r="J20" s="425"/>
      <c r="K20" s="425"/>
      <c r="L20" s="32"/>
    </row>
    <row r="21" spans="2:12" ht="21.75" customHeight="1">
      <c r="B21" s="1888"/>
      <c r="D21" s="179"/>
      <c r="E21" s="426"/>
      <c r="F21" s="423"/>
      <c r="G21" s="423"/>
      <c r="I21" s="425"/>
      <c r="J21" s="425"/>
      <c r="K21" s="425"/>
      <c r="L21" s="1267"/>
    </row>
    <row r="22" spans="2:12" ht="21.75" customHeight="1">
      <c r="B22" s="1888"/>
      <c r="D22" s="179"/>
      <c r="E22" s="426"/>
      <c r="F22" s="423"/>
      <c r="G22" s="423"/>
      <c r="H22" s="424"/>
      <c r="I22" s="425"/>
      <c r="J22" s="425"/>
      <c r="K22" s="425"/>
      <c r="L22" s="32"/>
    </row>
    <row r="23" spans="2:12" ht="21.75" customHeight="1">
      <c r="B23" s="1888"/>
      <c r="D23" s="179"/>
      <c r="E23" s="426"/>
      <c r="F23" s="423"/>
      <c r="G23" s="423"/>
      <c r="H23" s="424"/>
      <c r="I23" s="425"/>
      <c r="J23" s="425"/>
      <c r="K23" s="425"/>
      <c r="L23" s="32"/>
    </row>
    <row r="24" spans="2:12" ht="21.75" customHeight="1">
      <c r="D24" s="179"/>
      <c r="E24" s="426"/>
      <c r="F24" s="423"/>
      <c r="G24" s="423"/>
      <c r="H24" s="424"/>
      <c r="I24" s="425"/>
      <c r="J24" s="425"/>
      <c r="K24" s="425"/>
      <c r="L24" s="32"/>
    </row>
    <row r="25" spans="2:12" ht="21.75" customHeight="1">
      <c r="D25" s="179"/>
      <c r="E25" s="426"/>
      <c r="F25" s="423"/>
      <c r="G25" s="423"/>
      <c r="H25" s="424"/>
      <c r="I25" s="425"/>
      <c r="J25" s="425"/>
      <c r="K25" s="425"/>
      <c r="L25" s="32"/>
    </row>
    <row r="26" spans="2:12" ht="21.75" customHeight="1">
      <c r="D26" s="179"/>
      <c r="E26" s="426"/>
      <c r="F26" s="423"/>
      <c r="G26" s="423"/>
      <c r="H26" s="424"/>
      <c r="I26" s="425"/>
      <c r="J26" s="425"/>
      <c r="K26" s="425"/>
      <c r="L26" s="32"/>
    </row>
    <row r="27" spans="2:12" ht="21.75" customHeight="1">
      <c r="D27" s="179"/>
      <c r="E27" s="426"/>
      <c r="F27" s="423"/>
      <c r="G27" s="423"/>
      <c r="H27" s="424"/>
      <c r="I27" s="425"/>
      <c r="J27" s="425"/>
      <c r="K27" s="425"/>
      <c r="L27" s="32"/>
    </row>
    <row r="28" spans="2:12" ht="21.75" customHeight="1">
      <c r="D28" s="179"/>
      <c r="E28" s="426"/>
      <c r="F28" s="423"/>
      <c r="G28" s="423"/>
      <c r="H28" s="424"/>
      <c r="I28" s="425"/>
      <c r="J28" s="425"/>
      <c r="K28" s="425"/>
      <c r="L28" s="32"/>
    </row>
    <row r="29" spans="2:12" ht="21.75" customHeight="1">
      <c r="D29" s="179"/>
      <c r="E29" s="426"/>
      <c r="F29" s="423"/>
      <c r="G29" s="423"/>
      <c r="H29" s="424"/>
      <c r="I29" s="425"/>
      <c r="J29" s="425"/>
      <c r="K29" s="425"/>
      <c r="L29" s="32"/>
    </row>
    <row r="30" spans="2:12" ht="21.75" customHeight="1">
      <c r="D30" s="179"/>
      <c r="E30" s="426"/>
      <c r="F30" s="423"/>
      <c r="G30" s="423"/>
      <c r="H30" s="424"/>
      <c r="I30" s="425"/>
      <c r="J30" s="425"/>
      <c r="K30" s="425"/>
      <c r="L30" s="32"/>
    </row>
    <row r="31" spans="2:12" ht="21.75" customHeight="1">
      <c r="D31" s="1625" t="s">
        <v>1110</v>
      </c>
      <c r="E31" s="476">
        <v>2024</v>
      </c>
      <c r="F31" s="419">
        <v>2023</v>
      </c>
      <c r="G31" s="420">
        <v>2022</v>
      </c>
      <c r="H31" s="420">
        <v>2021</v>
      </c>
      <c r="I31" s="420">
        <v>2020</v>
      </c>
      <c r="J31" s="420">
        <v>2019</v>
      </c>
      <c r="K31" s="421">
        <v>2018</v>
      </c>
    </row>
    <row r="32" spans="2:12" ht="21.75" customHeight="1">
      <c r="D32" s="273" t="s">
        <v>1111</v>
      </c>
      <c r="E32" s="265">
        <v>7.75</v>
      </c>
      <c r="F32" s="266">
        <v>6.6</v>
      </c>
      <c r="G32" s="266">
        <v>6.968</v>
      </c>
      <c r="H32" s="415">
        <v>7.4210000000000003</v>
      </c>
      <c r="I32" s="415">
        <v>8.0169999999999995</v>
      </c>
      <c r="J32" s="415">
        <v>9.9545100000000009</v>
      </c>
      <c r="K32" s="416">
        <v>11.092000000000001</v>
      </c>
    </row>
    <row r="33" spans="4:12" ht="21.75" customHeight="1">
      <c r="D33" s="171" t="s">
        <v>1112</v>
      </c>
      <c r="E33" s="265">
        <v>8.18</v>
      </c>
      <c r="F33" s="266">
        <v>9.6</v>
      </c>
      <c r="G33" s="266">
        <v>9.4670000000000005</v>
      </c>
      <c r="H33" s="415">
        <v>9.423</v>
      </c>
      <c r="I33" s="415">
        <v>11.9</v>
      </c>
      <c r="J33" s="415">
        <v>10.158609999999999</v>
      </c>
      <c r="K33" s="261">
        <v>8.2919999999999998</v>
      </c>
    </row>
    <row r="34" spans="4:12" ht="21.75" customHeight="1">
      <c r="D34" s="171" t="s">
        <v>1951</v>
      </c>
      <c r="E34" s="265">
        <v>2.17</v>
      </c>
      <c r="F34" s="266">
        <v>2.1</v>
      </c>
      <c r="G34" s="266">
        <v>1.8779999999999999</v>
      </c>
      <c r="H34" s="415">
        <v>1.6910000000000001</v>
      </c>
      <c r="I34" s="415">
        <v>1.7</v>
      </c>
      <c r="J34" s="415">
        <v>2.2212499999999999</v>
      </c>
      <c r="K34" s="416">
        <v>1.794</v>
      </c>
    </row>
    <row r="35" spans="4:12" ht="21.75" customHeight="1">
      <c r="D35" s="166" t="s">
        <v>1109</v>
      </c>
      <c r="E35" s="265">
        <f>SUM(E32:E34)</f>
        <v>18.100000000000001</v>
      </c>
      <c r="F35" s="412">
        <f t="shared" ref="F35:K35" si="2">SUM(F32:F34)</f>
        <v>18.3</v>
      </c>
      <c r="G35" s="412">
        <f t="shared" si="2"/>
        <v>18.313000000000002</v>
      </c>
      <c r="H35" s="413">
        <f t="shared" si="2"/>
        <v>18.535</v>
      </c>
      <c r="I35" s="417">
        <f t="shared" si="2"/>
        <v>21.617000000000001</v>
      </c>
      <c r="J35" s="417">
        <f t="shared" si="2"/>
        <v>22.334370000000003</v>
      </c>
      <c r="K35" s="418">
        <f t="shared" si="2"/>
        <v>21.178000000000001</v>
      </c>
    </row>
    <row r="36" spans="4:12" ht="21.75" customHeight="1">
      <c r="D36" s="748" t="s">
        <v>1950</v>
      </c>
      <c r="E36" s="177"/>
      <c r="F36" s="177"/>
      <c r="G36" s="177"/>
      <c r="H36" s="177"/>
      <c r="I36" s="176"/>
      <c r="J36" s="176"/>
      <c r="K36" s="176"/>
    </row>
    <row r="37" spans="4:12" ht="21.75" customHeight="1">
      <c r="D37" s="1625" t="s">
        <v>1115</v>
      </c>
      <c r="E37" s="476">
        <v>2024</v>
      </c>
      <c r="F37" s="419">
        <v>2023</v>
      </c>
      <c r="G37" s="420">
        <v>2022</v>
      </c>
      <c r="H37" s="420">
        <v>2021</v>
      </c>
      <c r="I37" s="420">
        <v>2020</v>
      </c>
      <c r="J37" s="420">
        <v>2019</v>
      </c>
      <c r="K37" s="421">
        <v>2018</v>
      </c>
    </row>
    <row r="38" spans="4:12" ht="21.75" customHeight="1">
      <c r="D38" s="273" t="s">
        <v>1111</v>
      </c>
      <c r="E38" s="265">
        <v>7.52</v>
      </c>
      <c r="F38" s="266">
        <v>5.2</v>
      </c>
      <c r="G38" s="266">
        <v>5.375</v>
      </c>
      <c r="H38" s="415">
        <v>5.8</v>
      </c>
      <c r="I38" s="415">
        <v>6.4</v>
      </c>
      <c r="J38" s="415">
        <v>8.3000000000000007</v>
      </c>
      <c r="K38" s="416">
        <v>9.4</v>
      </c>
    </row>
    <row r="39" spans="4:12" ht="21.75" customHeight="1">
      <c r="D39" s="171" t="s">
        <v>1112</v>
      </c>
      <c r="E39" s="265">
        <v>1.39</v>
      </c>
      <c r="F39" s="266">
        <v>1.5</v>
      </c>
      <c r="G39" s="266">
        <v>1.2529999999999999</v>
      </c>
      <c r="H39" s="415">
        <v>1.9</v>
      </c>
      <c r="I39" s="415">
        <v>1.9</v>
      </c>
      <c r="J39" s="415">
        <v>3.6</v>
      </c>
      <c r="K39" s="261">
        <v>3.2</v>
      </c>
    </row>
    <row r="40" spans="4:12" ht="21.75" customHeight="1">
      <c r="D40" s="171" t="s">
        <v>1113</v>
      </c>
      <c r="E40" s="265">
        <v>2.17</v>
      </c>
      <c r="F40" s="266">
        <v>2.1</v>
      </c>
      <c r="G40" s="266">
        <v>1.8779999999999999</v>
      </c>
      <c r="H40" s="415">
        <v>1.7</v>
      </c>
      <c r="I40" s="415">
        <v>1.7</v>
      </c>
      <c r="J40" s="415">
        <v>2.2000000000000002</v>
      </c>
      <c r="K40" s="416">
        <v>1.8</v>
      </c>
    </row>
    <row r="41" spans="4:12" ht="21.75" customHeight="1">
      <c r="D41" s="166" t="s">
        <v>1109</v>
      </c>
      <c r="E41" s="265">
        <f>SUM(E38:E40)</f>
        <v>11.08</v>
      </c>
      <c r="F41" s="412">
        <f t="shared" ref="F41:K41" si="3">SUM(F38:F40)</f>
        <v>8.8000000000000007</v>
      </c>
      <c r="G41" s="412">
        <f t="shared" si="3"/>
        <v>8.5060000000000002</v>
      </c>
      <c r="H41" s="413">
        <f t="shared" si="3"/>
        <v>9.3999999999999986</v>
      </c>
      <c r="I41" s="417">
        <f t="shared" si="3"/>
        <v>10</v>
      </c>
      <c r="J41" s="417">
        <f t="shared" si="3"/>
        <v>14.100000000000001</v>
      </c>
      <c r="K41" s="418">
        <f t="shared" si="3"/>
        <v>14.400000000000002</v>
      </c>
    </row>
    <row r="42" spans="4:12" ht="21.75" customHeight="1">
      <c r="D42" s="748" t="s">
        <v>1114</v>
      </c>
      <c r="E42" s="426"/>
      <c r="F42" s="423"/>
      <c r="G42" s="423"/>
      <c r="H42" s="424"/>
      <c r="I42" s="425"/>
      <c r="J42" s="425"/>
      <c r="K42" s="425"/>
    </row>
    <row r="43" spans="4:12" ht="21" customHeight="1">
      <c r="D43" s="2086" t="s">
        <v>1116</v>
      </c>
      <c r="E43" s="2086"/>
      <c r="F43" s="423"/>
      <c r="G43" s="423"/>
      <c r="H43" s="424"/>
      <c r="I43" s="425"/>
      <c r="J43" s="425"/>
      <c r="K43" s="425"/>
    </row>
    <row r="44" spans="4:12" ht="42.6" customHeight="1">
      <c r="D44" s="438"/>
      <c r="E44" s="428" t="s">
        <v>1117</v>
      </c>
      <c r="F44" s="428" t="s">
        <v>1118</v>
      </c>
      <c r="G44" s="428" t="s">
        <v>1119</v>
      </c>
      <c r="L44" s="1267"/>
    </row>
    <row r="45" spans="4:12" ht="21.75" customHeight="1">
      <c r="D45" s="439" t="s">
        <v>1111</v>
      </c>
      <c r="E45" s="440">
        <v>7.52</v>
      </c>
      <c r="F45" s="440">
        <v>0.23</v>
      </c>
      <c r="G45" s="449">
        <f>SUM(E45:F45)</f>
        <v>7.75</v>
      </c>
    </row>
    <row r="46" spans="4:12" ht="21.75" customHeight="1">
      <c r="D46" s="442" t="s">
        <v>1120</v>
      </c>
      <c r="E46" s="443">
        <v>1.4</v>
      </c>
      <c r="F46" s="443">
        <v>6.65</v>
      </c>
      <c r="G46" s="450">
        <f>SUM(E46:F46)</f>
        <v>8.0500000000000007</v>
      </c>
    </row>
    <row r="47" spans="4:12" ht="21.75" customHeight="1">
      <c r="D47" s="171" t="s">
        <v>1113</v>
      </c>
      <c r="E47" s="443">
        <v>2.17</v>
      </c>
      <c r="F47" s="443">
        <v>0</v>
      </c>
      <c r="G47" s="450">
        <f>SUM(E47:F47)</f>
        <v>2.17</v>
      </c>
    </row>
    <row r="48" spans="4:12" ht="21.75" customHeight="1">
      <c r="D48" s="446" t="s">
        <v>1074</v>
      </c>
      <c r="E48" s="447">
        <f>SUM(E45:E47)</f>
        <v>11.09</v>
      </c>
      <c r="F48" s="447">
        <f>SUM(F45:F47)</f>
        <v>6.8800000000000008</v>
      </c>
      <c r="G48" s="451">
        <f>SUM(G45:G47)</f>
        <v>17.97</v>
      </c>
      <c r="H48" s="32"/>
    </row>
    <row r="49" spans="4:12" ht="21.75" customHeight="1">
      <c r="D49" s="748" t="s">
        <v>1114</v>
      </c>
      <c r="E49" s="177"/>
      <c r="F49" s="429"/>
      <c r="G49" s="430"/>
      <c r="H49" s="429"/>
    </row>
    <row r="50" spans="4:12" ht="21" customHeight="1">
      <c r="D50" s="452" t="s">
        <v>1121</v>
      </c>
      <c r="E50" s="290"/>
      <c r="F50" s="290"/>
      <c r="G50" s="290"/>
      <c r="H50" s="177"/>
      <c r="J50" s="203"/>
    </row>
    <row r="51" spans="4:12" ht="21.75" customHeight="1">
      <c r="D51" s="1625" t="s">
        <v>1122</v>
      </c>
      <c r="E51" s="476">
        <v>2024</v>
      </c>
      <c r="F51" s="419">
        <v>2023</v>
      </c>
      <c r="G51" s="419">
        <v>2022</v>
      </c>
      <c r="H51" s="419">
        <v>2021</v>
      </c>
      <c r="I51" s="419">
        <v>2020</v>
      </c>
      <c r="J51" s="419">
        <v>2019</v>
      </c>
      <c r="K51" s="421">
        <v>2018</v>
      </c>
    </row>
    <row r="52" spans="4:12" ht="21.75" customHeight="1">
      <c r="D52" s="273" t="s">
        <v>838</v>
      </c>
      <c r="E52" s="266">
        <v>7.89</v>
      </c>
      <c r="F52" s="266">
        <v>7.8</v>
      </c>
      <c r="G52" s="266">
        <v>6.6639999999999997</v>
      </c>
      <c r="H52" s="415">
        <v>5.81</v>
      </c>
      <c r="I52" s="415">
        <v>5.8959999999999999</v>
      </c>
      <c r="J52" s="415">
        <v>5.18</v>
      </c>
      <c r="K52" s="416">
        <v>2.76</v>
      </c>
    </row>
    <row r="53" spans="4:12" ht="21.75" customHeight="1">
      <c r="D53" s="171" t="s">
        <v>1123</v>
      </c>
      <c r="E53" s="266">
        <v>6.7190000000000003</v>
      </c>
      <c r="F53" s="266">
        <v>7.03</v>
      </c>
      <c r="G53" s="266">
        <v>6.6070000000000002</v>
      </c>
      <c r="H53" s="415">
        <v>6.35</v>
      </c>
      <c r="I53" s="415">
        <v>6.2489999999999997</v>
      </c>
      <c r="J53" s="415">
        <v>2.19</v>
      </c>
      <c r="K53" s="261">
        <v>2.96</v>
      </c>
    </row>
    <row r="54" spans="4:12" ht="21.75" customHeight="1">
      <c r="D54" s="171" t="s">
        <v>1124</v>
      </c>
      <c r="E54" s="266">
        <v>22.7</v>
      </c>
      <c r="F54" s="266">
        <v>22.36</v>
      </c>
      <c r="G54" s="266">
        <v>23.777999999999999</v>
      </c>
      <c r="H54" s="415">
        <v>23.99</v>
      </c>
      <c r="I54" s="415">
        <v>23.14</v>
      </c>
      <c r="J54" s="415">
        <v>22.2</v>
      </c>
      <c r="K54" s="416">
        <v>15.83</v>
      </c>
    </row>
    <row r="55" spans="4:12" ht="21.75" customHeight="1">
      <c r="D55" s="171" t="s">
        <v>841</v>
      </c>
      <c r="E55" s="266">
        <v>15.2</v>
      </c>
      <c r="F55" s="266">
        <v>14.49</v>
      </c>
      <c r="G55" s="266">
        <v>19.084</v>
      </c>
      <c r="H55" s="415">
        <v>19.48</v>
      </c>
      <c r="I55" s="422">
        <v>18.920000000000002</v>
      </c>
      <c r="J55" s="422">
        <v>18.04</v>
      </c>
      <c r="K55" s="267">
        <v>19.829999999999998</v>
      </c>
    </row>
    <row r="56" spans="4:12" ht="21.75" customHeight="1">
      <c r="D56" s="166" t="s">
        <v>1109</v>
      </c>
      <c r="E56" s="412">
        <f>SUM(E52:E55)</f>
        <v>52.509</v>
      </c>
      <c r="F56" s="412">
        <f t="shared" ref="F56:K56" si="4">SUM(F52:F55)</f>
        <v>51.68</v>
      </c>
      <c r="G56" s="412">
        <f t="shared" si="4"/>
        <v>56.132999999999996</v>
      </c>
      <c r="H56" s="413">
        <f t="shared" si="4"/>
        <v>55.629999999999995</v>
      </c>
      <c r="I56" s="417">
        <f t="shared" si="4"/>
        <v>54.204999999999998</v>
      </c>
      <c r="J56" s="417">
        <f t="shared" si="4"/>
        <v>47.61</v>
      </c>
      <c r="K56" s="418">
        <f t="shared" si="4"/>
        <v>41.379999999999995</v>
      </c>
      <c r="L56" s="32"/>
    </row>
    <row r="57" spans="4:12" ht="21.75" customHeight="1">
      <c r="D57" s="179"/>
      <c r="E57" s="426"/>
      <c r="F57" s="423"/>
      <c r="G57" s="423"/>
      <c r="H57" s="424"/>
      <c r="I57" s="425"/>
      <c r="J57" s="425"/>
      <c r="K57" s="425"/>
      <c r="L57" s="32"/>
    </row>
    <row r="58" spans="4:12" ht="21.75" customHeight="1">
      <c r="D58" s="179"/>
      <c r="E58" s="426"/>
      <c r="F58" s="423"/>
      <c r="G58" s="423"/>
      <c r="H58" s="1267"/>
      <c r="I58" s="425"/>
      <c r="J58" s="425"/>
      <c r="K58" s="425"/>
      <c r="L58" s="1267"/>
    </row>
    <row r="59" spans="4:12" ht="21.75" customHeight="1">
      <c r="D59" s="179"/>
      <c r="E59" s="426"/>
      <c r="F59" s="423"/>
      <c r="G59" s="423"/>
      <c r="H59" s="424"/>
      <c r="I59" s="425"/>
      <c r="J59" s="425"/>
      <c r="K59" s="425"/>
      <c r="L59" s="32"/>
    </row>
    <row r="60" spans="4:12" ht="21.75" customHeight="1">
      <c r="D60" s="179"/>
      <c r="E60" s="426"/>
      <c r="F60" s="423"/>
      <c r="G60" s="423"/>
      <c r="H60" s="424"/>
      <c r="I60" s="425"/>
      <c r="J60" s="425"/>
      <c r="K60" s="425"/>
      <c r="L60" s="32"/>
    </row>
    <row r="61" spans="4:12" ht="21.75" customHeight="1">
      <c r="D61" s="179"/>
      <c r="E61" s="426"/>
      <c r="F61" s="423"/>
      <c r="G61" s="423"/>
      <c r="H61" s="424"/>
      <c r="I61" s="425"/>
      <c r="J61" s="425"/>
      <c r="K61" s="425"/>
      <c r="L61" s="32"/>
    </row>
    <row r="62" spans="4:12" ht="21.75" customHeight="1">
      <c r="D62" s="179"/>
      <c r="E62" s="426"/>
      <c r="F62" s="423"/>
      <c r="G62" s="423"/>
      <c r="H62" s="424"/>
      <c r="I62" s="425"/>
      <c r="J62" s="425"/>
      <c r="K62" s="425"/>
      <c r="L62" s="32"/>
    </row>
    <row r="63" spans="4:12" ht="21.75" customHeight="1">
      <c r="D63" s="179"/>
      <c r="E63" s="426"/>
      <c r="F63" s="423"/>
      <c r="G63" s="423"/>
      <c r="H63" s="424"/>
      <c r="I63" s="425"/>
      <c r="J63" s="425"/>
      <c r="K63" s="425"/>
      <c r="L63" s="32"/>
    </row>
    <row r="64" spans="4:12" ht="21.75" customHeight="1">
      <c r="D64" s="179"/>
      <c r="E64" s="426"/>
      <c r="F64" s="423"/>
      <c r="G64" s="423"/>
      <c r="H64" s="424"/>
      <c r="I64" s="425"/>
      <c r="J64" s="425"/>
      <c r="K64" s="425"/>
      <c r="L64" s="32"/>
    </row>
    <row r="65" spans="4:12" ht="21.75" customHeight="1">
      <c r="D65" s="179"/>
      <c r="E65" s="426"/>
      <c r="F65" s="423"/>
      <c r="G65" s="423"/>
      <c r="H65" s="424"/>
      <c r="I65" s="425"/>
      <c r="J65" s="425"/>
      <c r="K65" s="425"/>
      <c r="L65" s="32"/>
    </row>
    <row r="66" spans="4:12" ht="21.75" customHeight="1">
      <c r="D66" s="179"/>
      <c r="E66" s="426"/>
      <c r="F66" s="423"/>
      <c r="G66" s="423"/>
      <c r="H66" s="424"/>
      <c r="I66" s="425"/>
      <c r="J66" s="425"/>
      <c r="K66" s="425"/>
      <c r="L66" s="32"/>
    </row>
    <row r="67" spans="4:12" ht="21.75" customHeight="1">
      <c r="D67" s="177"/>
      <c r="E67" s="177"/>
      <c r="F67" s="177"/>
      <c r="G67" s="177"/>
      <c r="H67" s="177"/>
      <c r="I67" s="177"/>
      <c r="J67" s="177"/>
      <c r="K67" s="176"/>
    </row>
    <row r="68" spans="4:12" ht="21" customHeight="1">
      <c r="D68" s="189" t="s">
        <v>1125</v>
      </c>
      <c r="E68" s="218"/>
      <c r="F68" s="219"/>
      <c r="G68" s="219"/>
      <c r="H68" s="219"/>
      <c r="I68" s="219"/>
      <c r="J68" s="219"/>
      <c r="K68" s="219"/>
    </row>
    <row r="69" spans="4:12" ht="21.75" customHeight="1">
      <c r="D69" s="1626" t="s">
        <v>1122</v>
      </c>
      <c r="E69" s="476">
        <v>2024</v>
      </c>
      <c r="F69" s="419">
        <v>2023</v>
      </c>
      <c r="G69" s="420">
        <v>2022</v>
      </c>
      <c r="H69" s="420">
        <v>2021</v>
      </c>
      <c r="I69" s="420">
        <v>2020</v>
      </c>
      <c r="J69" s="420">
        <v>2019</v>
      </c>
      <c r="K69" s="421">
        <v>2018</v>
      </c>
    </row>
    <row r="70" spans="4:12" ht="21.75" customHeight="1">
      <c r="D70" s="273" t="s">
        <v>838</v>
      </c>
      <c r="E70" s="453">
        <v>0.47</v>
      </c>
      <c r="F70" s="454">
        <v>0.42</v>
      </c>
      <c r="G70" s="454">
        <v>0.39</v>
      </c>
      <c r="H70" s="455">
        <v>0.372</v>
      </c>
      <c r="I70" s="455">
        <v>0.32</v>
      </c>
      <c r="J70" s="455">
        <v>0.36549999999999999</v>
      </c>
      <c r="K70" s="456">
        <v>0.27710000000000001</v>
      </c>
    </row>
    <row r="71" spans="4:12" ht="21.75" customHeight="1">
      <c r="D71" s="171" t="s">
        <v>1123</v>
      </c>
      <c r="E71" s="453">
        <v>0.76</v>
      </c>
      <c r="F71" s="454">
        <v>0.78</v>
      </c>
      <c r="G71" s="454">
        <v>0.79</v>
      </c>
      <c r="H71" s="455">
        <v>0.79800000000000004</v>
      </c>
      <c r="I71" s="455">
        <v>0.79</v>
      </c>
      <c r="J71" s="455">
        <v>0.40500000000000003</v>
      </c>
      <c r="K71" s="457">
        <v>0.50560000000000005</v>
      </c>
    </row>
    <row r="72" spans="4:12" ht="21.75" customHeight="1">
      <c r="D72" s="171" t="s">
        <v>1124</v>
      </c>
      <c r="E72" s="453">
        <v>0.85</v>
      </c>
      <c r="F72" s="454">
        <v>0.89</v>
      </c>
      <c r="G72" s="454">
        <v>0.89</v>
      </c>
      <c r="H72" s="455">
        <v>0.876</v>
      </c>
      <c r="I72" s="455">
        <v>0.83</v>
      </c>
      <c r="J72" s="455">
        <v>0.78979999999999995</v>
      </c>
      <c r="K72" s="456">
        <v>0.68</v>
      </c>
    </row>
    <row r="73" spans="4:12" ht="21.75" customHeight="1">
      <c r="D73" s="171" t="s">
        <v>841</v>
      </c>
      <c r="E73" s="453">
        <v>0.84</v>
      </c>
      <c r="F73" s="454">
        <v>0.83</v>
      </c>
      <c r="G73" s="454">
        <v>0.86</v>
      </c>
      <c r="H73" s="455">
        <v>0.83799999999999997</v>
      </c>
      <c r="I73" s="458">
        <v>0.87</v>
      </c>
      <c r="J73" s="458">
        <v>0.80820000000000003</v>
      </c>
      <c r="K73" s="459">
        <v>0.8407</v>
      </c>
    </row>
    <row r="74" spans="4:12" ht="21.75" customHeight="1">
      <c r="D74" s="166" t="s">
        <v>1109</v>
      </c>
      <c r="E74" s="453">
        <v>0.74</v>
      </c>
      <c r="F74" s="460">
        <v>0.74</v>
      </c>
      <c r="G74" s="460">
        <v>0.75</v>
      </c>
      <c r="H74" s="461">
        <v>0.75</v>
      </c>
      <c r="I74" s="462">
        <v>0.71</v>
      </c>
      <c r="J74" s="462">
        <v>0.68010000000000004</v>
      </c>
      <c r="K74" s="463">
        <v>0.66</v>
      </c>
    </row>
    <row r="75" spans="4:12">
      <c r="D75" s="748" t="s">
        <v>1126</v>
      </c>
      <c r="E75" s="285"/>
      <c r="F75" s="347"/>
      <c r="G75" s="347"/>
      <c r="H75" s="286"/>
      <c r="I75" s="287"/>
      <c r="J75" s="287"/>
      <c r="K75" s="287"/>
    </row>
    <row r="76" spans="4:12" ht="21.75" customHeight="1"/>
    <row r="77" spans="4:12" ht="21.75" customHeight="1">
      <c r="D77" s="452" t="s">
        <v>1127</v>
      </c>
      <c r="E77" s="218"/>
      <c r="F77" s="219"/>
      <c r="G77" s="219"/>
      <c r="H77" s="219"/>
      <c r="I77" s="219"/>
      <c r="J77" s="219"/>
      <c r="K77" s="219"/>
    </row>
    <row r="78" spans="4:12" ht="21.75" customHeight="1">
      <c r="D78" s="1626" t="s">
        <v>1122</v>
      </c>
      <c r="E78" s="476">
        <v>2024</v>
      </c>
      <c r="F78" s="419">
        <v>2023</v>
      </c>
      <c r="G78" s="420">
        <v>2022</v>
      </c>
      <c r="H78" s="420">
        <v>2021</v>
      </c>
      <c r="I78" s="420">
        <v>2020</v>
      </c>
      <c r="J78" s="420">
        <v>2019</v>
      </c>
      <c r="K78" s="421">
        <v>2018</v>
      </c>
    </row>
    <row r="79" spans="4:12" ht="21.75" customHeight="1">
      <c r="D79" s="273" t="s">
        <v>838</v>
      </c>
      <c r="E79" s="464">
        <v>571</v>
      </c>
      <c r="F79" s="465">
        <v>637</v>
      </c>
      <c r="G79" s="465">
        <v>683</v>
      </c>
      <c r="H79" s="466">
        <v>640</v>
      </c>
      <c r="I79" s="466">
        <v>770</v>
      </c>
      <c r="J79" s="466">
        <v>830</v>
      </c>
      <c r="K79" s="467">
        <v>990</v>
      </c>
    </row>
    <row r="80" spans="4:12" ht="21.75" customHeight="1">
      <c r="D80" s="171" t="s">
        <v>1123</v>
      </c>
      <c r="E80" s="270">
        <v>687</v>
      </c>
      <c r="F80" s="271">
        <v>657</v>
      </c>
      <c r="G80" s="271">
        <v>593</v>
      </c>
      <c r="H80" s="468">
        <v>550</v>
      </c>
      <c r="I80" s="468">
        <v>710</v>
      </c>
      <c r="J80" s="468">
        <v>1930</v>
      </c>
      <c r="K80" s="262">
        <v>2190</v>
      </c>
    </row>
    <row r="81" spans="4:11" ht="21.75" customHeight="1">
      <c r="D81" s="171" t="s">
        <v>1124</v>
      </c>
      <c r="E81" s="270">
        <v>208</v>
      </c>
      <c r="F81" s="271">
        <v>150</v>
      </c>
      <c r="G81" s="271">
        <v>154</v>
      </c>
      <c r="H81" s="468">
        <v>180</v>
      </c>
      <c r="I81" s="468">
        <v>250</v>
      </c>
      <c r="J81" s="468">
        <v>320</v>
      </c>
      <c r="K81" s="469">
        <v>410</v>
      </c>
    </row>
    <row r="82" spans="4:11" ht="16.7" customHeight="1">
      <c r="D82" s="171" t="s">
        <v>841</v>
      </c>
      <c r="E82" s="270">
        <v>466</v>
      </c>
      <c r="F82" s="271">
        <v>450</v>
      </c>
      <c r="G82" s="271">
        <v>455</v>
      </c>
      <c r="H82" s="468">
        <v>550</v>
      </c>
      <c r="I82" s="470">
        <v>420</v>
      </c>
      <c r="J82" s="470">
        <v>640</v>
      </c>
      <c r="K82" s="272">
        <v>570</v>
      </c>
    </row>
    <row r="83" spans="4:11" ht="21.75" customHeight="1">
      <c r="D83" s="166" t="s">
        <v>1109</v>
      </c>
      <c r="E83" s="270">
        <v>403</v>
      </c>
      <c r="F83" s="471">
        <v>406</v>
      </c>
      <c r="G83" s="471">
        <v>416</v>
      </c>
      <c r="H83" s="472">
        <v>420</v>
      </c>
      <c r="I83" s="473">
        <v>490</v>
      </c>
      <c r="J83" s="473">
        <v>590</v>
      </c>
      <c r="K83" s="474">
        <v>640</v>
      </c>
    </row>
    <row r="84" spans="4:11" ht="21" customHeight="1">
      <c r="D84" s="177"/>
      <c r="E84" s="177"/>
      <c r="F84" s="1482"/>
      <c r="G84" s="177"/>
      <c r="H84" s="176"/>
      <c r="I84" s="176"/>
      <c r="J84" s="176"/>
      <c r="K84" s="176"/>
    </row>
    <row r="85" spans="4:11" ht="21" customHeight="1">
      <c r="D85" s="452" t="s">
        <v>1128</v>
      </c>
      <c r="E85" s="218"/>
      <c r="F85" s="218"/>
      <c r="G85" s="218"/>
      <c r="H85" s="219"/>
      <c r="I85" s="219"/>
      <c r="J85" s="219"/>
    </row>
    <row r="86" spans="4:11" ht="21" customHeight="1">
      <c r="D86" s="1626" t="s">
        <v>1122</v>
      </c>
      <c r="E86" s="476">
        <v>2024</v>
      </c>
      <c r="F86" s="419">
        <v>2023</v>
      </c>
      <c r="G86" s="420">
        <v>2022</v>
      </c>
      <c r="H86" s="420">
        <v>2021</v>
      </c>
      <c r="I86" s="420">
        <v>2020</v>
      </c>
      <c r="J86" s="421">
        <v>2019</v>
      </c>
    </row>
    <row r="87" spans="4:11" ht="22.5" customHeight="1">
      <c r="D87" s="273" t="s">
        <v>838</v>
      </c>
      <c r="E87" s="1484">
        <v>1.7</v>
      </c>
      <c r="F87" s="1485">
        <v>0.86</v>
      </c>
      <c r="G87" s="1485">
        <v>0.64</v>
      </c>
      <c r="H87" s="1486">
        <v>0.62</v>
      </c>
      <c r="I87" s="1486">
        <v>0.55000000000000004</v>
      </c>
      <c r="J87" s="1487">
        <v>0.77</v>
      </c>
    </row>
    <row r="88" spans="4:11" ht="21.75" customHeight="1">
      <c r="D88" s="171" t="s">
        <v>1123</v>
      </c>
      <c r="E88" s="265">
        <v>7.71</v>
      </c>
      <c r="F88" s="266">
        <v>6.13</v>
      </c>
      <c r="G88" s="266">
        <v>5.4</v>
      </c>
      <c r="H88" s="415">
        <v>5.49</v>
      </c>
      <c r="I88" s="415">
        <v>7.11</v>
      </c>
      <c r="J88" s="261">
        <v>14.5</v>
      </c>
    </row>
    <row r="89" spans="4:11" ht="21.75" customHeight="1">
      <c r="D89" s="171" t="s">
        <v>1124</v>
      </c>
      <c r="E89" s="265">
        <v>6.17</v>
      </c>
      <c r="F89" s="266">
        <v>4.03</v>
      </c>
      <c r="G89" s="266">
        <v>3.8</v>
      </c>
      <c r="H89" s="415">
        <v>4.3600000000000003</v>
      </c>
      <c r="I89" s="415">
        <v>6.46</v>
      </c>
      <c r="J89" s="416">
        <v>8.1199999999999992</v>
      </c>
    </row>
    <row r="90" spans="4:11" ht="18.2" customHeight="1">
      <c r="D90" s="171" t="s">
        <v>841</v>
      </c>
      <c r="E90" s="265">
        <v>1.7</v>
      </c>
      <c r="F90" s="266">
        <v>1.22</v>
      </c>
      <c r="G90" s="266">
        <v>1.17</v>
      </c>
      <c r="H90" s="415">
        <v>1.51</v>
      </c>
      <c r="I90" s="422">
        <v>1.39</v>
      </c>
      <c r="J90" s="267">
        <v>1.46</v>
      </c>
    </row>
    <row r="91" spans="4:11" ht="21.75" customHeight="1">
      <c r="D91" s="177"/>
      <c r="E91" s="177"/>
      <c r="F91" s="242"/>
      <c r="G91" s="242"/>
      <c r="H91" s="235"/>
      <c r="I91" s="235"/>
      <c r="J91" s="235"/>
    </row>
    <row r="92" spans="4:11">
      <c r="D92" s="656" t="s">
        <v>1129</v>
      </c>
      <c r="E92" s="177"/>
      <c r="F92" s="177"/>
      <c r="G92" s="177"/>
      <c r="H92" s="177"/>
      <c r="I92" s="177"/>
      <c r="J92" s="475"/>
    </row>
    <row r="93" spans="4:11" ht="21.75" customHeight="1">
      <c r="D93" s="477" t="s">
        <v>1130</v>
      </c>
      <c r="E93" s="218"/>
      <c r="F93" s="219"/>
      <c r="G93" s="219"/>
      <c r="H93" s="219"/>
      <c r="I93" s="219"/>
      <c r="J93" s="219"/>
      <c r="K93" s="219"/>
    </row>
    <row r="94" spans="4:11" ht="21.75" customHeight="1">
      <c r="D94" s="1627" t="s">
        <v>1122</v>
      </c>
      <c r="E94" s="476">
        <v>2024</v>
      </c>
      <c r="F94" s="192">
        <v>2023</v>
      </c>
      <c r="G94" s="193">
        <v>2022</v>
      </c>
      <c r="H94" s="193">
        <v>2021</v>
      </c>
      <c r="I94" s="193">
        <v>2020</v>
      </c>
      <c r="J94" s="193">
        <v>2019</v>
      </c>
      <c r="K94" s="194">
        <v>2018</v>
      </c>
    </row>
    <row r="95" spans="4:11" ht="21.75" customHeight="1">
      <c r="D95" s="274" t="s">
        <v>838</v>
      </c>
      <c r="E95" s="1337">
        <v>1.94</v>
      </c>
      <c r="F95" s="1346">
        <v>1.05</v>
      </c>
      <c r="G95" s="1346">
        <v>0.78</v>
      </c>
      <c r="H95" s="1347">
        <v>0.71</v>
      </c>
      <c r="I95" s="1347">
        <v>0.63</v>
      </c>
      <c r="J95" s="1347">
        <v>0.74448000000000003</v>
      </c>
      <c r="K95" s="1348">
        <v>0.48263400000000001</v>
      </c>
    </row>
    <row r="96" spans="4:11" ht="21.75" customHeight="1">
      <c r="D96" s="275" t="s">
        <v>580</v>
      </c>
      <c r="E96" s="1339">
        <v>0</v>
      </c>
      <c r="F96" s="1350">
        <v>0</v>
      </c>
      <c r="G96" s="1350">
        <v>0</v>
      </c>
      <c r="H96" s="1351">
        <v>1.2999999999999999E-2</v>
      </c>
      <c r="I96" s="1351">
        <v>0</v>
      </c>
      <c r="J96" s="1351">
        <v>0</v>
      </c>
      <c r="K96" s="1352">
        <v>0</v>
      </c>
    </row>
    <row r="97" spans="4:11" ht="21.75" customHeight="1">
      <c r="D97" s="275" t="s">
        <v>1131</v>
      </c>
      <c r="E97" s="1339">
        <v>1.05</v>
      </c>
      <c r="F97" s="1350">
        <v>0</v>
      </c>
      <c r="G97" s="1350">
        <v>6.2199999999999998E-3</v>
      </c>
      <c r="H97" s="1351">
        <v>0.26100000000000001</v>
      </c>
      <c r="I97" s="1351">
        <v>4.8999999999999998E-4</v>
      </c>
      <c r="J97" s="1351">
        <v>0</v>
      </c>
      <c r="K97" s="1353">
        <v>3.0000000000000001E-5</v>
      </c>
    </row>
    <row r="98" spans="4:11" ht="21.75" customHeight="1">
      <c r="D98" s="275" t="s">
        <v>578</v>
      </c>
      <c r="E98" s="1339">
        <v>0.34</v>
      </c>
      <c r="F98" s="1350">
        <v>0.4</v>
      </c>
      <c r="G98" s="1350">
        <v>0.32900000000000001</v>
      </c>
      <c r="H98" s="1351">
        <v>0.313</v>
      </c>
      <c r="I98" s="1351">
        <v>0.29836999999999902</v>
      </c>
      <c r="J98" s="1351">
        <v>0.37197999999999998</v>
      </c>
      <c r="K98" s="1353">
        <v>0.19057399999999999</v>
      </c>
    </row>
    <row r="99" spans="4:11" ht="21.75" customHeight="1">
      <c r="D99" s="196" t="s">
        <v>577</v>
      </c>
      <c r="E99" s="1336">
        <v>0.54</v>
      </c>
      <c r="F99" s="1344">
        <v>0.65</v>
      </c>
      <c r="G99" s="1344">
        <v>0.45</v>
      </c>
      <c r="H99" s="1345">
        <v>0.39400000000000002</v>
      </c>
      <c r="I99" s="1345">
        <v>0.33178774</v>
      </c>
      <c r="J99" s="1345">
        <v>0.3725</v>
      </c>
      <c r="K99" s="1349">
        <v>0.29203000000000001</v>
      </c>
    </row>
    <row r="100" spans="4:11" ht="21.75" customHeight="1">
      <c r="D100" s="166" t="s">
        <v>1123</v>
      </c>
      <c r="E100" s="268">
        <v>2.06</v>
      </c>
      <c r="F100" s="479">
        <v>1.98</v>
      </c>
      <c r="G100" s="479">
        <v>1.77</v>
      </c>
      <c r="H100" s="480">
        <v>1.6060000000000001</v>
      </c>
      <c r="I100" s="480">
        <v>1.613</v>
      </c>
      <c r="J100" s="480">
        <v>3.220005</v>
      </c>
      <c r="K100" s="481">
        <v>2.8923839999999998</v>
      </c>
    </row>
    <row r="101" spans="4:11" ht="21.75" customHeight="1">
      <c r="D101" s="279" t="s">
        <v>1124</v>
      </c>
      <c r="E101" s="1342">
        <f>SUM(E102:E103)</f>
        <v>4.1500000000000004</v>
      </c>
      <c r="F101" s="1354">
        <v>2.83</v>
      </c>
      <c r="G101" s="1354">
        <v>2.89</v>
      </c>
      <c r="H101" s="1355">
        <v>3.38</v>
      </c>
      <c r="I101" s="1355">
        <v>4.8369999999999997</v>
      </c>
      <c r="J101" s="1355">
        <v>5.9089669999999996</v>
      </c>
      <c r="K101" s="1356">
        <v>7.3360430000000001</v>
      </c>
    </row>
    <row r="102" spans="4:11" ht="21.75" customHeight="1">
      <c r="D102" s="275" t="s">
        <v>575</v>
      </c>
      <c r="E102" s="1339">
        <v>1.74</v>
      </c>
      <c r="F102" s="1350">
        <v>1.51</v>
      </c>
      <c r="G102" s="1350">
        <v>1.89</v>
      </c>
      <c r="H102" s="1351">
        <v>1.7190000000000001</v>
      </c>
      <c r="I102" s="1351">
        <v>1.8037700000000001</v>
      </c>
      <c r="J102" s="1351">
        <v>1.5765499999999999</v>
      </c>
      <c r="K102" s="1353">
        <v>1.5596650000000001</v>
      </c>
    </row>
    <row r="103" spans="4:11" ht="21.75" customHeight="1">
      <c r="D103" s="196" t="s">
        <v>1132</v>
      </c>
      <c r="E103" s="1336">
        <v>2.41</v>
      </c>
      <c r="F103" s="1344">
        <v>1.32</v>
      </c>
      <c r="G103" s="1344">
        <v>1</v>
      </c>
      <c r="H103" s="1345">
        <v>1.657</v>
      </c>
      <c r="I103" s="1345">
        <v>3.0342099999999999</v>
      </c>
      <c r="J103" s="1345">
        <v>4.3324170000000004</v>
      </c>
      <c r="K103" s="1349">
        <v>5.7763780000000002</v>
      </c>
    </row>
    <row r="104" spans="4:11" ht="21.75" customHeight="1">
      <c r="D104" s="166" t="s">
        <v>841</v>
      </c>
      <c r="E104" s="268">
        <v>2.94</v>
      </c>
      <c r="F104" s="479">
        <v>2.92</v>
      </c>
      <c r="G104" s="479">
        <v>3.05</v>
      </c>
      <c r="H104" s="480">
        <v>3.7450000000000001</v>
      </c>
      <c r="I104" s="480">
        <v>2.8860000000000001</v>
      </c>
      <c r="J104" s="480">
        <v>4.2793799999999997</v>
      </c>
      <c r="K104" s="481">
        <v>3.7565400000000002</v>
      </c>
    </row>
    <row r="105" spans="4:11" ht="21.75" customHeight="1">
      <c r="D105" s="166" t="s">
        <v>1109</v>
      </c>
      <c r="E105" s="268">
        <f>SUM(E95,E100,E101,E104)</f>
        <v>11.09</v>
      </c>
      <c r="F105" s="479">
        <f>SUM(F95,F100,F101,F104)</f>
        <v>8.7800000000000011</v>
      </c>
      <c r="G105" s="479">
        <v>8.5</v>
      </c>
      <c r="H105" s="480">
        <v>9.4390000000000001</v>
      </c>
      <c r="I105" s="482">
        <v>9.968</v>
      </c>
      <c r="J105" s="482">
        <v>14.152832</v>
      </c>
      <c r="K105" s="483">
        <v>14.467601</v>
      </c>
    </row>
    <row r="106" spans="4:11" ht="21.75" customHeight="1">
      <c r="D106" s="746" t="s">
        <v>1133</v>
      </c>
      <c r="E106" s="1753"/>
      <c r="F106" s="1753"/>
      <c r="G106" s="1753"/>
      <c r="H106" s="1754"/>
      <c r="I106" s="1755"/>
      <c r="J106" s="1755"/>
      <c r="K106" s="1755"/>
    </row>
    <row r="107" spans="4:11" ht="21.75" customHeight="1">
      <c r="D107" s="746" t="s">
        <v>1134</v>
      </c>
      <c r="E107" s="1753"/>
      <c r="F107" s="1753"/>
      <c r="G107" s="1753"/>
      <c r="H107" s="1754"/>
      <c r="I107" s="1755"/>
      <c r="J107" s="1755"/>
      <c r="K107" s="1755"/>
    </row>
    <row r="108" spans="4:11" ht="21.75" customHeight="1">
      <c r="D108" s="477" t="s">
        <v>1952</v>
      </c>
      <c r="E108" s="1753"/>
      <c r="F108" s="1753"/>
      <c r="G108" s="1753"/>
      <c r="H108" s="1754"/>
      <c r="I108" s="1755"/>
      <c r="J108" s="1755"/>
      <c r="K108" s="1755"/>
    </row>
    <row r="109" spans="4:11" ht="21.75" customHeight="1">
      <c r="D109" s="166" t="s">
        <v>1109</v>
      </c>
      <c r="E109" s="268">
        <f>SUM(E98,E99,E100)</f>
        <v>2.9400000000000004</v>
      </c>
      <c r="F109" s="269">
        <f>SUM(F98,F99,F100)</f>
        <v>3.0300000000000002</v>
      </c>
      <c r="G109" s="269">
        <f>SUM(G98:G100)</f>
        <v>2.5489999999999999</v>
      </c>
      <c r="H109" s="1798">
        <f>SUM(H98:H100)</f>
        <v>2.3130000000000002</v>
      </c>
      <c r="I109" s="1798">
        <f>SUM(I98:I100)</f>
        <v>2.2431577399999991</v>
      </c>
      <c r="J109" s="1798">
        <f>SUM(J98:J100)</f>
        <v>3.9644849999999998</v>
      </c>
      <c r="K109" s="1799">
        <f>SUM(K98:K100)</f>
        <v>3.3749880000000001</v>
      </c>
    </row>
    <row r="110" spans="4:11" ht="21.75" customHeight="1">
      <c r="D110" s="746"/>
      <c r="E110" s="453">
        <f>E109/E105</f>
        <v>0.26510369702434627</v>
      </c>
      <c r="F110" s="1800">
        <f>F109/F105</f>
        <v>0.34510250569476081</v>
      </c>
      <c r="G110" s="1800">
        <f t="shared" ref="G110:K110" si="5">G109/G105</f>
        <v>0.29988235294117649</v>
      </c>
      <c r="H110" s="1801">
        <f t="shared" si="5"/>
        <v>0.24504714482466364</v>
      </c>
      <c r="I110" s="1801">
        <f t="shared" si="5"/>
        <v>0.22503588884430167</v>
      </c>
      <c r="J110" s="1801">
        <f t="shared" si="5"/>
        <v>0.28011955487071422</v>
      </c>
      <c r="K110" s="1802">
        <f t="shared" si="5"/>
        <v>0.23327903499688718</v>
      </c>
    </row>
    <row r="111" spans="4:11" ht="21.75" customHeight="1"/>
    <row r="112" spans="4:11" ht="21.75" customHeight="1">
      <c r="D112" s="477" t="s">
        <v>1135</v>
      </c>
      <c r="E112" s="218"/>
      <c r="F112" s="219"/>
      <c r="G112" s="219"/>
      <c r="H112" s="219"/>
      <c r="I112" s="219"/>
      <c r="J112" s="219"/>
      <c r="K112" s="219"/>
    </row>
    <row r="113" spans="4:12" ht="21.75" customHeight="1">
      <c r="D113" s="1627" t="s">
        <v>1122</v>
      </c>
      <c r="E113" s="476">
        <v>2024</v>
      </c>
      <c r="F113" s="192">
        <v>2023</v>
      </c>
      <c r="G113" s="193">
        <v>2022</v>
      </c>
      <c r="H113" s="193">
        <v>2021</v>
      </c>
      <c r="I113" s="193">
        <v>2020</v>
      </c>
      <c r="J113" s="193">
        <v>2019</v>
      </c>
      <c r="K113" s="194">
        <v>2018</v>
      </c>
    </row>
    <row r="114" spans="4:12" ht="21.75" customHeight="1">
      <c r="D114" s="274" t="s">
        <v>838</v>
      </c>
      <c r="E114" s="1364">
        <v>123</v>
      </c>
      <c r="F114" s="1360">
        <v>63</v>
      </c>
      <c r="G114" s="1360">
        <v>50.8</v>
      </c>
      <c r="H114" s="1361">
        <v>46</v>
      </c>
      <c r="I114" s="1361">
        <v>39.416872424636701</v>
      </c>
      <c r="J114" s="1361">
        <v>69.395153446752403</v>
      </c>
      <c r="K114" s="1362">
        <v>66.975892570940303</v>
      </c>
    </row>
    <row r="115" spans="4:12" ht="21.75" customHeight="1">
      <c r="D115" s="275" t="s">
        <v>580</v>
      </c>
      <c r="E115" s="1364">
        <v>0</v>
      </c>
      <c r="F115" s="1365">
        <v>0</v>
      </c>
      <c r="G115" s="1365">
        <v>0</v>
      </c>
      <c r="H115" s="1366">
        <v>0</v>
      </c>
      <c r="I115" s="1366">
        <v>5.3033517182867902</v>
      </c>
      <c r="J115" s="1366">
        <v>0</v>
      </c>
      <c r="K115" s="1367">
        <v>0</v>
      </c>
    </row>
    <row r="116" spans="4:12" ht="21.75" customHeight="1">
      <c r="D116" s="275" t="s">
        <v>579</v>
      </c>
      <c r="E116" s="1364">
        <v>670</v>
      </c>
      <c r="F116" s="1365">
        <v>0</v>
      </c>
      <c r="G116" s="1365">
        <v>3.9</v>
      </c>
      <c r="H116" s="1365">
        <v>2</v>
      </c>
      <c r="I116" s="1365">
        <v>0.28508485824254298</v>
      </c>
      <c r="J116" s="1365">
        <v>0</v>
      </c>
      <c r="K116" s="1365">
        <v>0</v>
      </c>
    </row>
    <row r="117" spans="4:12" ht="21.75" customHeight="1">
      <c r="D117" s="275" t="s">
        <v>578</v>
      </c>
      <c r="E117" s="1364">
        <v>81</v>
      </c>
      <c r="F117" s="1365">
        <v>98</v>
      </c>
      <c r="G117" s="1365">
        <v>85</v>
      </c>
      <c r="H117" s="1366">
        <v>77</v>
      </c>
      <c r="I117" s="1366">
        <v>61.941093577823402</v>
      </c>
      <c r="J117" s="1366">
        <v>83.291554700303294</v>
      </c>
      <c r="K117" s="1368">
        <v>44.844191061375703</v>
      </c>
    </row>
    <row r="118" spans="4:12" ht="21.75" customHeight="1">
      <c r="D118" s="196" t="s">
        <v>577</v>
      </c>
      <c r="E118" s="1357">
        <v>469</v>
      </c>
      <c r="F118" s="1358">
        <v>481</v>
      </c>
      <c r="G118" s="1358">
        <v>377</v>
      </c>
      <c r="H118" s="1359">
        <v>315</v>
      </c>
      <c r="I118" s="1359">
        <v>244.56133574920301</v>
      </c>
      <c r="J118" s="1359">
        <v>302.71582555289399</v>
      </c>
      <c r="K118" s="1363">
        <v>247.91099649035201</v>
      </c>
    </row>
    <row r="119" spans="4:12" ht="21.75" customHeight="1">
      <c r="D119" s="166" t="s">
        <v>1123</v>
      </c>
      <c r="E119" s="253">
        <v>687</v>
      </c>
      <c r="F119" s="254">
        <v>657</v>
      </c>
      <c r="G119" s="254">
        <v>594</v>
      </c>
      <c r="H119" s="485">
        <v>550</v>
      </c>
      <c r="I119" s="485">
        <v>710</v>
      </c>
      <c r="J119" s="485">
        <v>1930</v>
      </c>
      <c r="K119" s="255">
        <v>2190</v>
      </c>
    </row>
    <row r="120" spans="4:12" ht="21.75" customHeight="1">
      <c r="D120" s="279" t="s">
        <v>1124</v>
      </c>
      <c r="E120" s="1369">
        <v>208</v>
      </c>
      <c r="F120" s="1370">
        <v>150</v>
      </c>
      <c r="G120" s="1370">
        <v>154</v>
      </c>
      <c r="H120" s="1371">
        <v>364</v>
      </c>
      <c r="I120" s="1371">
        <v>254.19891769219501</v>
      </c>
      <c r="J120" s="1371">
        <v>321.23934280421901</v>
      </c>
      <c r="K120" s="1372">
        <v>407.65119374912302</v>
      </c>
    </row>
    <row r="121" spans="4:12" ht="16.7" customHeight="1">
      <c r="D121" s="275" t="s">
        <v>574</v>
      </c>
      <c r="E121" s="1364">
        <v>161</v>
      </c>
      <c r="F121" s="1365">
        <v>94</v>
      </c>
      <c r="G121" s="1365">
        <v>71.27</v>
      </c>
      <c r="H121" s="1366">
        <v>119</v>
      </c>
      <c r="I121" s="1366">
        <v>210</v>
      </c>
      <c r="J121" s="1366">
        <v>315.10222741213198</v>
      </c>
      <c r="K121" s="1368">
        <v>418.85756739131301</v>
      </c>
    </row>
    <row r="122" spans="4:12" ht="21.75" customHeight="1">
      <c r="D122" s="196" t="s">
        <v>575</v>
      </c>
      <c r="E122" s="1357">
        <v>351</v>
      </c>
      <c r="F122" s="1358">
        <v>313</v>
      </c>
      <c r="G122" s="1358">
        <v>396</v>
      </c>
      <c r="H122" s="1359">
        <v>360</v>
      </c>
      <c r="I122" s="1359">
        <v>380</v>
      </c>
      <c r="J122" s="1359">
        <v>339.405107829114</v>
      </c>
      <c r="K122" s="1363">
        <v>370.89935368701202</v>
      </c>
    </row>
    <row r="123" spans="4:12" ht="21.75" customHeight="1">
      <c r="D123" s="166" t="s">
        <v>841</v>
      </c>
      <c r="E123" s="253">
        <v>466</v>
      </c>
      <c r="F123" s="254">
        <v>450</v>
      </c>
      <c r="G123" s="254">
        <v>455</v>
      </c>
      <c r="H123" s="485">
        <v>549</v>
      </c>
      <c r="I123" s="485">
        <v>420</v>
      </c>
      <c r="J123" s="485">
        <v>640</v>
      </c>
      <c r="K123" s="255">
        <v>570</v>
      </c>
    </row>
    <row r="124" spans="4:12" ht="21.75" customHeight="1">
      <c r="D124" s="166" t="s">
        <v>1109</v>
      </c>
      <c r="E124" s="253">
        <v>247</v>
      </c>
      <c r="F124" s="254">
        <v>195</v>
      </c>
      <c r="G124" s="254">
        <v>193</v>
      </c>
      <c r="H124" s="485">
        <v>216</v>
      </c>
      <c r="I124" s="486">
        <v>226.12079027030401</v>
      </c>
      <c r="J124" s="486">
        <v>377.34108759328097</v>
      </c>
      <c r="K124" s="259">
        <v>436.21355698674398</v>
      </c>
    </row>
    <row r="125" spans="4:12" ht="21.75" customHeight="1">
      <c r="D125" s="176"/>
      <c r="E125" s="176"/>
      <c r="F125" s="235"/>
      <c r="G125" s="235"/>
      <c r="H125" s="235"/>
      <c r="I125" s="235"/>
      <c r="J125" s="235"/>
      <c r="K125" s="235"/>
    </row>
    <row r="126" spans="4:12" ht="21.75" customHeight="1">
      <c r="D126" s="147" t="s">
        <v>1136</v>
      </c>
    </row>
    <row r="127" spans="4:12" ht="21.75" customHeight="1">
      <c r="D127" s="150" t="s">
        <v>1137</v>
      </c>
      <c r="E127" s="218"/>
      <c r="F127" s="219"/>
      <c r="G127" s="219"/>
      <c r="H127" s="219"/>
      <c r="I127" s="219"/>
      <c r="J127" s="219"/>
      <c r="K127" s="219"/>
      <c r="L127" s="32"/>
    </row>
    <row r="128" spans="4:12" ht="50.45" customHeight="1">
      <c r="D128" s="398"/>
      <c r="E128" s="428" t="s">
        <v>1138</v>
      </c>
      <c r="F128" s="428" t="s">
        <v>1139</v>
      </c>
      <c r="G128" s="428" t="s">
        <v>1140</v>
      </c>
      <c r="H128" s="428" t="s">
        <v>1141</v>
      </c>
      <c r="I128" s="428" t="s">
        <v>1142</v>
      </c>
      <c r="J128" s="428" t="s">
        <v>1143</v>
      </c>
      <c r="K128" s="496" t="s">
        <v>1144</v>
      </c>
    </row>
    <row r="129" spans="4:12" ht="21.75" customHeight="1">
      <c r="D129" s="372" t="s">
        <v>580</v>
      </c>
      <c r="E129" s="493">
        <f>E10</f>
        <v>4.3</v>
      </c>
      <c r="F129" s="493">
        <v>0.04</v>
      </c>
      <c r="G129" s="494">
        <f>E129-F129</f>
        <v>4.26</v>
      </c>
      <c r="H129" s="494">
        <v>0</v>
      </c>
      <c r="I129" s="494">
        <v>0</v>
      </c>
      <c r="J129" s="1519">
        <v>2.4</v>
      </c>
      <c r="K129" s="495">
        <v>4.32</v>
      </c>
    </row>
    <row r="130" spans="4:12" ht="21.75" customHeight="1">
      <c r="D130" s="372" t="s">
        <v>579</v>
      </c>
      <c r="E130" s="443">
        <f>E11</f>
        <v>1.78</v>
      </c>
      <c r="F130" s="443">
        <v>0.06</v>
      </c>
      <c r="G130" s="360">
        <f t="shared" ref="G130:G136" si="6">E130-F130</f>
        <v>1.72</v>
      </c>
      <c r="H130" s="360">
        <v>9.1999999999999993</v>
      </c>
      <c r="I130" s="360">
        <v>0</v>
      </c>
      <c r="J130" s="492">
        <v>0.61</v>
      </c>
      <c r="K130" s="362">
        <v>1.78</v>
      </c>
    </row>
    <row r="131" spans="4:12" ht="21.75" customHeight="1">
      <c r="D131" s="372" t="s">
        <v>578</v>
      </c>
      <c r="E131" s="443">
        <f>E12</f>
        <v>1.504</v>
      </c>
      <c r="F131" s="443">
        <v>0</v>
      </c>
      <c r="G131" s="360">
        <f t="shared" si="6"/>
        <v>1.504</v>
      </c>
      <c r="H131" s="360">
        <v>11.87</v>
      </c>
      <c r="I131" s="360">
        <v>0</v>
      </c>
      <c r="J131" s="492">
        <v>3.38</v>
      </c>
      <c r="K131" s="362">
        <v>1.37</v>
      </c>
    </row>
    <row r="132" spans="4:12" ht="21.75" customHeight="1">
      <c r="D132" s="372" t="s">
        <v>577</v>
      </c>
      <c r="E132" s="443">
        <f>E13</f>
        <v>1.37</v>
      </c>
      <c r="F132" s="443">
        <v>0.06</v>
      </c>
      <c r="G132" s="360">
        <f t="shared" si="6"/>
        <v>1.31</v>
      </c>
      <c r="H132" s="360">
        <v>0</v>
      </c>
      <c r="I132" s="360">
        <v>0</v>
      </c>
      <c r="J132" s="492">
        <v>1.5</v>
      </c>
      <c r="K132" s="362">
        <v>1.34</v>
      </c>
    </row>
    <row r="133" spans="4:12" ht="21.75" customHeight="1">
      <c r="D133" s="350" t="s">
        <v>576</v>
      </c>
      <c r="E133" s="360">
        <f>E14</f>
        <v>2.0609999999999999</v>
      </c>
      <c r="F133" s="360">
        <v>0</v>
      </c>
      <c r="G133" s="360">
        <f t="shared" si="6"/>
        <v>2.0609999999999999</v>
      </c>
      <c r="H133" s="360">
        <v>0</v>
      </c>
      <c r="I133" s="360">
        <v>0.61</v>
      </c>
      <c r="J133" s="492">
        <v>6.1</v>
      </c>
      <c r="K133" s="362">
        <v>2.06</v>
      </c>
    </row>
    <row r="134" spans="4:12" ht="20.25" customHeight="1">
      <c r="D134" s="350" t="s">
        <v>574</v>
      </c>
      <c r="E134" s="360">
        <f>E17</f>
        <v>2.41</v>
      </c>
      <c r="F134" s="360">
        <v>1.7</v>
      </c>
      <c r="G134" s="360">
        <f t="shared" si="6"/>
        <v>0.71000000000000019</v>
      </c>
      <c r="H134" s="360">
        <v>12.29</v>
      </c>
      <c r="I134" s="360">
        <v>13.7</v>
      </c>
      <c r="J134" s="492">
        <v>1.1399999999999999</v>
      </c>
      <c r="K134" s="362">
        <v>0</v>
      </c>
    </row>
    <row r="135" spans="4:12" ht="19.5" customHeight="1">
      <c r="D135" s="350" t="s">
        <v>575</v>
      </c>
      <c r="E135" s="360">
        <f>E16</f>
        <v>1.74</v>
      </c>
      <c r="F135" s="360">
        <v>0.45</v>
      </c>
      <c r="G135" s="360">
        <f t="shared" si="6"/>
        <v>1.29</v>
      </c>
      <c r="H135" s="360">
        <v>0</v>
      </c>
      <c r="I135" s="360">
        <v>0</v>
      </c>
      <c r="J135" s="492">
        <v>7.77</v>
      </c>
      <c r="K135" s="362">
        <v>0</v>
      </c>
    </row>
    <row r="136" spans="4:12" ht="21.75" customHeight="1">
      <c r="D136" s="350" t="s">
        <v>572</v>
      </c>
      <c r="E136" s="360">
        <f>E18</f>
        <v>2.9433400000000001</v>
      </c>
      <c r="F136" s="360">
        <v>1.25</v>
      </c>
      <c r="G136" s="360">
        <f t="shared" si="6"/>
        <v>1.6933400000000001</v>
      </c>
      <c r="H136" s="360">
        <v>0.87</v>
      </c>
      <c r="I136" s="360">
        <v>15.3</v>
      </c>
      <c r="J136" s="492">
        <v>0</v>
      </c>
      <c r="K136" s="362">
        <v>2.94</v>
      </c>
    </row>
    <row r="137" spans="4:12" ht="21.75" customHeight="1">
      <c r="D137" s="363" t="s">
        <v>1109</v>
      </c>
      <c r="E137" s="490">
        <f>SUM(E129:E136)</f>
        <v>18.108340000000002</v>
      </c>
      <c r="F137" s="490">
        <f>SUM(F129:F136)</f>
        <v>3.56</v>
      </c>
      <c r="G137" s="490">
        <f>E137-F137</f>
        <v>14.548340000000001</v>
      </c>
      <c r="H137" s="490">
        <f>SUM(H129:H136)</f>
        <v>34.229999999999997</v>
      </c>
      <c r="I137" s="490">
        <f>SUM(I129:I136)</f>
        <v>29.61</v>
      </c>
      <c r="J137" s="490">
        <f>SUM(J129:J136)</f>
        <v>22.9</v>
      </c>
      <c r="K137" s="491">
        <f>SUM(K129:K136)</f>
        <v>13.81</v>
      </c>
    </row>
    <row r="138" spans="4:12">
      <c r="D138" s="746" t="s">
        <v>1145</v>
      </c>
      <c r="E138" s="163"/>
      <c r="F138" s="163"/>
      <c r="G138" s="163"/>
      <c r="H138" s="163"/>
      <c r="I138" s="179"/>
      <c r="J138" s="179"/>
      <c r="K138" s="179"/>
      <c r="L138" s="176"/>
    </row>
    <row r="139" spans="4:12" ht="21.75" customHeight="1"/>
    <row r="140" spans="4:12" ht="21.75" customHeight="1">
      <c r="D140" s="150" t="s">
        <v>1146</v>
      </c>
      <c r="E140" s="218"/>
      <c r="F140" s="218"/>
      <c r="G140" s="218"/>
      <c r="H140" s="218"/>
      <c r="I140" s="218"/>
      <c r="J140" s="218"/>
      <c r="K140" s="218"/>
    </row>
    <row r="141" spans="4:12" ht="21.75" customHeight="1">
      <c r="D141" s="2071" t="s">
        <v>1147</v>
      </c>
      <c r="E141" s="2071"/>
      <c r="F141" s="2073"/>
      <c r="G141" s="2073"/>
      <c r="H141" s="2073"/>
      <c r="I141" s="2073"/>
      <c r="J141" s="2073"/>
      <c r="K141" s="2073"/>
    </row>
    <row r="142" spans="4:12" ht="21.75" customHeight="1">
      <c r="D142" s="2071" t="s">
        <v>1148</v>
      </c>
      <c r="E142" s="2071"/>
      <c r="F142" s="2073"/>
      <c r="G142" s="2073"/>
      <c r="H142" s="2073"/>
      <c r="I142" s="2073"/>
      <c r="J142" s="2073"/>
      <c r="K142" s="2073"/>
    </row>
    <row r="143" spans="4:12" ht="21.75" customHeight="1"/>
    <row r="144" spans="4:12" ht="21" customHeight="1">
      <c r="D144" s="2087" t="s">
        <v>1149</v>
      </c>
      <c r="E144" s="2083"/>
      <c r="F144" s="2083"/>
      <c r="G144" s="2083"/>
      <c r="H144" s="2083"/>
      <c r="I144" s="2083"/>
      <c r="J144" s="219"/>
      <c r="K144" s="219"/>
    </row>
    <row r="145" spans="4:11" ht="21.75" customHeight="1">
      <c r="D145" s="1630" t="s">
        <v>1122</v>
      </c>
      <c r="E145" s="1632">
        <v>2024</v>
      </c>
      <c r="F145" s="1629">
        <v>2023</v>
      </c>
      <c r="G145" s="1628">
        <v>2022</v>
      </c>
      <c r="H145" s="1628">
        <v>2021</v>
      </c>
      <c r="I145" s="1628">
        <v>2020</v>
      </c>
      <c r="J145" s="1628">
        <v>2019</v>
      </c>
      <c r="K145" s="1628">
        <v>2018</v>
      </c>
    </row>
    <row r="146" spans="4:11" ht="21.75" customHeight="1">
      <c r="D146" s="273" t="s">
        <v>1123</v>
      </c>
      <c r="E146" s="248">
        <v>0</v>
      </c>
      <c r="F146" s="250">
        <v>1</v>
      </c>
      <c r="G146" s="250">
        <v>1</v>
      </c>
      <c r="H146" s="251">
        <v>1</v>
      </c>
      <c r="I146" s="251">
        <v>1</v>
      </c>
      <c r="J146" s="252">
        <v>1</v>
      </c>
      <c r="K146" s="252">
        <v>1</v>
      </c>
    </row>
    <row r="147" spans="4:11" ht="21.75" customHeight="1">
      <c r="D147" s="171" t="s">
        <v>841</v>
      </c>
      <c r="E147" s="453">
        <v>0</v>
      </c>
      <c r="F147" s="454">
        <v>1</v>
      </c>
      <c r="G147" s="454">
        <v>1</v>
      </c>
      <c r="H147" s="455">
        <v>1</v>
      </c>
      <c r="I147" s="455">
        <v>1</v>
      </c>
      <c r="J147" s="457">
        <v>1</v>
      </c>
      <c r="K147" s="457">
        <v>1</v>
      </c>
    </row>
    <row r="148" spans="4:11" ht="21.75" customHeight="1">
      <c r="D148" s="171" t="s">
        <v>838</v>
      </c>
      <c r="E148" s="453">
        <v>0</v>
      </c>
      <c r="F148" s="454">
        <v>0.06</v>
      </c>
      <c r="G148" s="454">
        <v>7.0000000000000007E-2</v>
      </c>
      <c r="H148" s="455">
        <v>7.0000000000000007E-2</v>
      </c>
      <c r="I148" s="455">
        <v>0.05</v>
      </c>
      <c r="J148" s="456">
        <v>8.3405631358939997E-2</v>
      </c>
      <c r="K148" s="456">
        <v>6.7092650424790595E-2</v>
      </c>
    </row>
    <row r="149" spans="4:11">
      <c r="D149" s="746" t="s">
        <v>1145</v>
      </c>
      <c r="E149" s="163"/>
      <c r="F149" s="163"/>
      <c r="G149" s="163"/>
      <c r="H149" s="163"/>
      <c r="I149" s="163"/>
      <c r="J149" s="163"/>
      <c r="K149" s="163"/>
    </row>
    <row r="150" spans="4:11" ht="21.75" customHeight="1"/>
    <row r="151" spans="4:11" ht="21.75" customHeight="1">
      <c r="D151" s="2085" t="s">
        <v>1150</v>
      </c>
      <c r="E151" s="2085"/>
      <c r="F151" s="2085"/>
      <c r="G151" s="2085"/>
      <c r="H151" s="2085"/>
      <c r="I151" s="2085"/>
      <c r="J151" s="150"/>
    </row>
    <row r="152" spans="4:11" ht="21.75" customHeight="1">
      <c r="D152" s="1625" t="s">
        <v>1122</v>
      </c>
      <c r="E152" s="476">
        <v>2024</v>
      </c>
      <c r="F152" s="419">
        <v>2023</v>
      </c>
      <c r="G152" s="420">
        <v>2022</v>
      </c>
      <c r="H152" s="420">
        <v>2021</v>
      </c>
      <c r="I152" s="420">
        <v>2020</v>
      </c>
      <c r="J152" s="421">
        <v>2019</v>
      </c>
      <c r="K152" s="497"/>
    </row>
    <row r="153" spans="4:11" ht="21.75" customHeight="1">
      <c r="D153" s="273" t="s">
        <v>1123</v>
      </c>
      <c r="E153" s="248">
        <v>0.19</v>
      </c>
      <c r="F153" s="250">
        <f>F100/F105</f>
        <v>0.22551252847380407</v>
      </c>
      <c r="G153" s="250">
        <f>G100/G105</f>
        <v>0.20823529411764707</v>
      </c>
      <c r="H153" s="251">
        <v>0.17</v>
      </c>
      <c r="I153" s="251">
        <v>0.16</v>
      </c>
      <c r="J153" s="252">
        <v>0.23</v>
      </c>
      <c r="K153" s="498"/>
    </row>
    <row r="154" spans="4:11" ht="21.75" customHeight="1">
      <c r="D154" s="171" t="s">
        <v>841</v>
      </c>
      <c r="E154" s="453">
        <v>0.27</v>
      </c>
      <c r="F154" s="454">
        <f>F104/F105</f>
        <v>0.33257403189066054</v>
      </c>
      <c r="G154" s="454">
        <f>G104/G105</f>
        <v>0.35882352941176471</v>
      </c>
      <c r="H154" s="455">
        <v>0.4</v>
      </c>
      <c r="I154" s="455">
        <v>0.28999999999999998</v>
      </c>
      <c r="J154" s="457">
        <v>0.3</v>
      </c>
      <c r="K154" s="499"/>
    </row>
    <row r="155" spans="4:11" ht="21.75" customHeight="1">
      <c r="D155" s="171" t="s">
        <v>838</v>
      </c>
      <c r="E155" s="453">
        <v>0.17</v>
      </c>
      <c r="F155" s="454">
        <f>F95/F105</f>
        <v>0.11958997722095671</v>
      </c>
      <c r="G155" s="454">
        <f>G95/G105</f>
        <v>9.1764705882352943E-2</v>
      </c>
      <c r="H155" s="455">
        <v>0.08</v>
      </c>
      <c r="I155" s="455">
        <v>0.06</v>
      </c>
      <c r="J155" s="456">
        <v>0.05</v>
      </c>
      <c r="K155" s="498"/>
    </row>
    <row r="156" spans="4:11" ht="21.75" customHeight="1">
      <c r="D156" s="363" t="s">
        <v>1109</v>
      </c>
      <c r="E156" s="453">
        <v>0.63</v>
      </c>
      <c r="F156" s="501">
        <v>0.68</v>
      </c>
      <c r="G156" s="501">
        <v>0.66</v>
      </c>
      <c r="H156" s="501">
        <v>0.65</v>
      </c>
      <c r="I156" s="501">
        <v>0.51</v>
      </c>
      <c r="J156" s="502">
        <v>0.57999999999999996</v>
      </c>
      <c r="K156" s="500"/>
    </row>
    <row r="157" spans="4:11" ht="21.75" customHeight="1">
      <c r="D157" s="176"/>
      <c r="E157" s="176"/>
      <c r="F157" s="176"/>
      <c r="G157" s="176"/>
      <c r="H157" s="176"/>
      <c r="I157" s="176"/>
      <c r="J157" s="176"/>
    </row>
    <row r="158" spans="4:11" ht="21.75" customHeight="1">
      <c r="D158" s="1625" t="s">
        <v>1151</v>
      </c>
      <c r="E158" s="476">
        <v>2024</v>
      </c>
      <c r="F158" s="419">
        <v>2023</v>
      </c>
      <c r="G158" s="420">
        <v>2022</v>
      </c>
      <c r="H158" s="420">
        <v>2021</v>
      </c>
      <c r="I158" s="420">
        <v>2020</v>
      </c>
      <c r="J158" s="421">
        <v>2019</v>
      </c>
      <c r="K158" s="421">
        <v>2018</v>
      </c>
    </row>
    <row r="159" spans="4:11" ht="21.75" customHeight="1">
      <c r="D159" s="273" t="s">
        <v>1152</v>
      </c>
      <c r="E159" s="504">
        <v>3.98</v>
      </c>
      <c r="F159" s="505">
        <v>0.96</v>
      </c>
      <c r="G159" s="505">
        <v>0.81</v>
      </c>
      <c r="H159" s="506">
        <v>2.3359999999999999</v>
      </c>
      <c r="I159" s="506">
        <v>2.536</v>
      </c>
      <c r="J159" s="507">
        <v>2.9915368400000002</v>
      </c>
      <c r="K159" s="507">
        <v>1.98222031</v>
      </c>
    </row>
    <row r="160" spans="4:11" ht="21.75" customHeight="1">
      <c r="D160" s="171" t="s">
        <v>1153</v>
      </c>
      <c r="E160" s="508">
        <v>20.09</v>
      </c>
      <c r="F160" s="509">
        <v>13.22</v>
      </c>
      <c r="G160" s="509">
        <v>13.32</v>
      </c>
      <c r="H160" s="510">
        <v>11.67</v>
      </c>
      <c r="I160" s="510">
        <v>6.4</v>
      </c>
      <c r="J160" s="511">
        <v>7.8029124100000002</v>
      </c>
      <c r="K160" s="511">
        <v>13.180007140000001</v>
      </c>
    </row>
    <row r="161" spans="4:11" ht="21.75" customHeight="1">
      <c r="D161" s="171" t="s">
        <v>2014</v>
      </c>
      <c r="E161" s="508">
        <v>20.51</v>
      </c>
      <c r="F161" s="509">
        <v>15.92</v>
      </c>
      <c r="G161" s="509">
        <v>15.67</v>
      </c>
      <c r="H161" s="510">
        <v>13.7</v>
      </c>
      <c r="I161" s="509">
        <v>10.226000000000001</v>
      </c>
      <c r="J161" s="509">
        <v>11.66869885</v>
      </c>
      <c r="K161" s="511">
        <v>14.1210854</v>
      </c>
    </row>
    <row r="162" spans="4:11" ht="21.75" customHeight="1">
      <c r="D162" s="171" t="s">
        <v>1154</v>
      </c>
      <c r="E162" s="508">
        <v>0.54</v>
      </c>
      <c r="F162" s="509">
        <v>0.36</v>
      </c>
      <c r="G162" s="509">
        <v>0.24</v>
      </c>
      <c r="H162" s="509">
        <v>3.02</v>
      </c>
      <c r="I162" s="509">
        <v>4.78</v>
      </c>
      <c r="J162" s="509">
        <v>3.7266347799999999</v>
      </c>
      <c r="K162" s="511">
        <v>1.68137727</v>
      </c>
    </row>
    <row r="163" spans="4:11" ht="21.75" customHeight="1">
      <c r="D163" s="171" t="s">
        <v>1155</v>
      </c>
      <c r="E163" s="508">
        <v>2.2799999999999998</v>
      </c>
      <c r="F163" s="509">
        <v>2.79</v>
      </c>
      <c r="G163" s="509">
        <v>3.34</v>
      </c>
      <c r="H163" s="509">
        <v>0.34</v>
      </c>
      <c r="I163" s="509">
        <v>0.35899999999999999</v>
      </c>
      <c r="J163" s="509">
        <v>0.43439161999999998</v>
      </c>
      <c r="K163" s="511">
        <v>0.29444352000000001</v>
      </c>
    </row>
    <row r="164" spans="4:11" ht="21.75" customHeight="1">
      <c r="D164" s="171" t="s">
        <v>1156</v>
      </c>
      <c r="E164" s="508">
        <v>0</v>
      </c>
      <c r="F164" s="509">
        <v>0</v>
      </c>
      <c r="G164" s="509">
        <v>0</v>
      </c>
      <c r="H164" s="509">
        <v>0</v>
      </c>
      <c r="I164" s="509">
        <v>0</v>
      </c>
      <c r="J164" s="509">
        <v>0</v>
      </c>
      <c r="K164" s="511">
        <v>0</v>
      </c>
    </row>
    <row r="165" spans="4:11" ht="21.75" customHeight="1">
      <c r="D165" s="171" t="s">
        <v>1157</v>
      </c>
      <c r="E165" s="508">
        <v>0</v>
      </c>
      <c r="F165" s="509">
        <v>0</v>
      </c>
      <c r="G165" s="509">
        <v>0</v>
      </c>
      <c r="H165" s="509">
        <v>0</v>
      </c>
      <c r="I165" s="509">
        <v>0</v>
      </c>
      <c r="J165" s="509">
        <v>0</v>
      </c>
      <c r="K165" s="511">
        <v>0</v>
      </c>
    </row>
    <row r="166" spans="4:11" ht="21.75" customHeight="1">
      <c r="D166" s="171" t="s">
        <v>1158</v>
      </c>
      <c r="E166" s="508">
        <v>0</v>
      </c>
      <c r="F166" s="509">
        <v>0</v>
      </c>
      <c r="G166" s="509">
        <v>0</v>
      </c>
      <c r="H166" s="509">
        <v>0</v>
      </c>
      <c r="I166" s="509">
        <v>0</v>
      </c>
      <c r="J166" s="509">
        <v>1.0476839999999999E-2</v>
      </c>
      <c r="K166" s="511">
        <v>0.18879299999999999</v>
      </c>
    </row>
    <row r="167" spans="4:11" ht="21.75" customHeight="1">
      <c r="D167" s="171" t="s">
        <v>1159</v>
      </c>
      <c r="E167" s="508">
        <v>47.4</v>
      </c>
      <c r="F167" s="509">
        <v>33.24</v>
      </c>
      <c r="G167" s="509">
        <v>33.39</v>
      </c>
      <c r="H167" s="509">
        <v>31.08</v>
      </c>
      <c r="I167" s="509">
        <f>SUM(I159:I166)</f>
        <v>24.301000000000002</v>
      </c>
      <c r="J167" s="509">
        <f>SUM(J159:J166)</f>
        <v>26.634651339999998</v>
      </c>
      <c r="K167" s="511">
        <f>SUM(K159:K166)</f>
        <v>31.447926640000002</v>
      </c>
    </row>
    <row r="168" spans="4:11" ht="21.75" customHeight="1">
      <c r="D168" s="171" t="s">
        <v>1160</v>
      </c>
      <c r="E168" s="508">
        <v>25</v>
      </c>
      <c r="F168" s="509">
        <v>13.34</v>
      </c>
      <c r="G168" s="509">
        <v>3.3</v>
      </c>
      <c r="H168" s="509">
        <v>0.40300000000000002</v>
      </c>
      <c r="I168" s="509">
        <v>0.93100000000000005</v>
      </c>
      <c r="J168" s="509">
        <v>4.9760000000000004E-3</v>
      </c>
      <c r="K168" s="511">
        <v>0.20215900000000001</v>
      </c>
    </row>
    <row r="169" spans="4:11" ht="21.75" customHeight="1">
      <c r="D169" s="166" t="s">
        <v>1161</v>
      </c>
      <c r="E169" s="508">
        <f>SUM(E167:E168)</f>
        <v>72.400000000000006</v>
      </c>
      <c r="F169" s="512">
        <f>SUM(F167:F168)</f>
        <v>46.58</v>
      </c>
      <c r="G169" s="512">
        <v>36.72</v>
      </c>
      <c r="H169" s="512">
        <f>SUM(H167:H168)</f>
        <v>31.482999999999997</v>
      </c>
      <c r="I169" s="512">
        <f>SUM(I167:I168)</f>
        <v>25.232000000000003</v>
      </c>
      <c r="J169" s="512">
        <f>SUM(J167:J168)</f>
        <v>26.639627339999997</v>
      </c>
      <c r="K169" s="513">
        <f>SUM(K167:K168)</f>
        <v>31.650085640000004</v>
      </c>
    </row>
  </sheetData>
  <sheetProtection algorithmName="SHA-512" hashValue="ggX8EzCN3JWiFuvEhITVsmJtAN50QQHmViqZjnWhQmYiDg17QYsZ4GmNNztir4iNXYaV14yAQVtsrshBXm7Zow==" saltValue="6oStxSn0uxVsnyKtpexLbA==" spinCount="100000" sheet="1" objects="1" scenarios="1"/>
  <mergeCells count="6">
    <mergeCell ref="D151:I151"/>
    <mergeCell ref="D142:K142"/>
    <mergeCell ref="D141:K141"/>
    <mergeCell ref="B6:B23"/>
    <mergeCell ref="D43:E43"/>
    <mergeCell ref="D144:I144"/>
  </mergeCells>
  <pageMargins left="0.75" right="0.75" top="1" bottom="1" header="0.5" footer="0.5"/>
  <pageSetup orientation="portrait" horizontalDpi="4294967295" verticalDpi="4294967295" r:id="rId1"/>
  <customProperties>
    <customPr name="_pios_id" r:id="rId2"/>
  </customProperties>
  <ignoredErrors>
    <ignoredError sqref="E41" formulaRange="1"/>
    <ignoredError sqref="E134 G137" formula="1"/>
  </ignoredErrors>
  <drawing r:id="rId3"/>
  <legacyDrawing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79A25-EFBD-4273-990F-14C8178C872D}">
  <dimension ref="B5:F26"/>
  <sheetViews>
    <sheetView zoomScale="110" zoomScaleNormal="110" workbookViewId="0"/>
  </sheetViews>
  <sheetFormatPr defaultColWidth="8.85546875" defaultRowHeight="12.75"/>
  <cols>
    <col min="1" max="1" width="8.85546875" style="32"/>
    <col min="2" max="2" width="16.42578125" style="32" customWidth="1"/>
    <col min="3" max="3" width="8.85546875" style="32"/>
    <col min="4" max="4" width="45.5703125" style="32" customWidth="1"/>
    <col min="5" max="5" width="11" style="32" customWidth="1"/>
    <col min="6" max="6" width="14.5703125" style="32" customWidth="1"/>
    <col min="7" max="16384" width="8.85546875" style="32"/>
  </cols>
  <sheetData>
    <row r="5" spans="2:6" ht="18.75">
      <c r="B5" s="1888"/>
      <c r="D5" s="147" t="s">
        <v>1162</v>
      </c>
      <c r="E5" s="147"/>
    </row>
    <row r="6" spans="2:6" ht="18.75">
      <c r="B6" s="1888"/>
      <c r="D6" s="147"/>
      <c r="E6" s="147"/>
    </row>
    <row r="7" spans="2:6">
      <c r="B7" s="1888"/>
      <c r="D7" s="5" t="s">
        <v>1163</v>
      </c>
      <c r="E7" s="5"/>
    </row>
    <row r="8" spans="2:6" ht="21.6" customHeight="1">
      <c r="B8" s="1888"/>
      <c r="D8" s="560"/>
      <c r="E8" s="556" t="s">
        <v>1108</v>
      </c>
      <c r="F8" s="556">
        <v>2024</v>
      </c>
    </row>
    <row r="9" spans="2:6" ht="21.6" customHeight="1">
      <c r="B9" s="1888"/>
      <c r="D9" s="561" t="s">
        <v>1164</v>
      </c>
      <c r="E9" s="1520"/>
      <c r="F9" s="557"/>
    </row>
    <row r="10" spans="2:6" ht="21.6" customHeight="1">
      <c r="B10" s="1888"/>
      <c r="D10" s="559" t="s">
        <v>1165</v>
      </c>
      <c r="E10" s="559"/>
      <c r="F10" s="557"/>
    </row>
    <row r="11" spans="2:6" ht="21.6" customHeight="1">
      <c r="B11" s="1888"/>
      <c r="D11" s="559" t="s">
        <v>1166</v>
      </c>
      <c r="E11" s="1631" t="s">
        <v>575</v>
      </c>
      <c r="F11" s="557">
        <v>1</v>
      </c>
    </row>
    <row r="12" spans="2:6" ht="28.35" customHeight="1">
      <c r="B12" s="1888"/>
      <c r="D12" s="559" t="s">
        <v>1167</v>
      </c>
      <c r="E12" s="559"/>
      <c r="F12" s="557"/>
    </row>
    <row r="13" spans="2:6" ht="28.35" customHeight="1">
      <c r="B13" s="1888"/>
      <c r="D13" s="559" t="s">
        <v>1168</v>
      </c>
      <c r="E13" s="1631" t="s">
        <v>577</v>
      </c>
      <c r="F13" s="557">
        <v>1</v>
      </c>
    </row>
    <row r="14" spans="2:6" ht="21.6" customHeight="1">
      <c r="B14" s="1888"/>
      <c r="D14" s="563" t="s">
        <v>1169</v>
      </c>
      <c r="E14" s="563"/>
      <c r="F14" s="562"/>
    </row>
    <row r="15" spans="2:6" ht="21.6" customHeight="1">
      <c r="B15" s="1888"/>
      <c r="D15" s="523"/>
      <c r="E15" s="523"/>
      <c r="F15" s="523"/>
    </row>
    <row r="16" spans="2:6" ht="21.6" customHeight="1">
      <c r="B16" s="1888"/>
      <c r="D16" s="1711"/>
    </row>
    <row r="17" spans="2:2" ht="21.6" customHeight="1">
      <c r="B17" s="1888"/>
    </row>
    <row r="18" spans="2:2" ht="28.35" customHeight="1">
      <c r="B18" s="1888"/>
    </row>
    <row r="19" spans="2:2" ht="28.35" customHeight="1">
      <c r="B19" s="1888"/>
    </row>
    <row r="20" spans="2:2" ht="21.6" customHeight="1">
      <c r="B20" s="1888"/>
    </row>
    <row r="21" spans="2:2" ht="21.6" customHeight="1">
      <c r="B21" s="1888"/>
    </row>
    <row r="22" spans="2:2" ht="28.35" customHeight="1">
      <c r="B22" s="1888"/>
    </row>
    <row r="23" spans="2:2" ht="28.35" customHeight="1"/>
    <row r="24" spans="2:2" ht="21.6" customHeight="1"/>
    <row r="25" spans="2:2" ht="28.35" customHeight="1"/>
    <row r="26" spans="2:2" ht="28.35" customHeight="1"/>
  </sheetData>
  <sheetProtection algorithmName="SHA-512" hashValue="Nv2yFJO/HK+KXjofkzPbY57Fka65AvzruU4clxJ/U54BVBYW21R8/UATXZUUUJisBSX3hEmDiKR6t26HIUKKsw==" saltValue="AtY5ddMZ7XEQ2cs7xEqz+A==" spinCount="100000" sheet="1" objects="1" scenarios="1"/>
  <mergeCells count="1">
    <mergeCell ref="B5:B22"/>
  </mergeCells>
  <pageMargins left="0.7" right="0.7" top="0.75" bottom="0.75" header="0.3" footer="0.3"/>
  <pageSetup orientation="portrait" horizontalDpi="4294967295" verticalDpi="4294967295" r:id="rId1"/>
  <customProperties>
    <customPr name="_pios_id" r:id="rId2"/>
  </customProperties>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B5:N109"/>
  <sheetViews>
    <sheetView showGridLines="0" showRuler="0" topLeftCell="A99" zoomScaleNormal="100" workbookViewId="0">
      <selection activeCell="E43" sqref="E43"/>
    </sheetView>
  </sheetViews>
  <sheetFormatPr defaultColWidth="12.85546875" defaultRowHeight="12.75"/>
  <cols>
    <col min="1" max="2" width="12.85546875" style="148"/>
    <col min="3" max="3" width="6.85546875" style="148" customWidth="1"/>
    <col min="4" max="4" width="3.5703125" style="148" customWidth="1"/>
    <col min="5" max="5" width="45.5703125" style="148" customWidth="1"/>
    <col min="6" max="12" width="14.5703125" style="148" customWidth="1"/>
    <col min="13" max="13" width="3.5703125" style="148" customWidth="1"/>
    <col min="14" max="14" width="53.140625" style="148" customWidth="1"/>
    <col min="15" max="15" width="12.85546875" style="148" customWidth="1"/>
    <col min="16" max="16" width="9" style="148" customWidth="1"/>
    <col min="17" max="17" width="11.85546875" style="148" customWidth="1"/>
    <col min="18" max="18" width="10.5703125" style="148" customWidth="1"/>
    <col min="19" max="19" width="11.85546875" style="148" customWidth="1"/>
    <col min="20" max="20" width="10.5703125" style="148" customWidth="1"/>
    <col min="21" max="16384" width="12.85546875" style="148"/>
  </cols>
  <sheetData>
    <row r="5" spans="2:14" ht="22.5" customHeight="1">
      <c r="B5" s="1888"/>
      <c r="E5" s="2090" t="s">
        <v>1953</v>
      </c>
      <c r="F5" s="2090"/>
      <c r="G5" s="2090"/>
      <c r="H5" s="2090"/>
      <c r="I5" s="2090"/>
      <c r="J5" s="2090"/>
      <c r="K5" s="2090"/>
      <c r="L5" s="147"/>
    </row>
    <row r="6" spans="2:14" ht="25.7" customHeight="1">
      <c r="B6" s="1888"/>
      <c r="E6" s="34" t="s">
        <v>1170</v>
      </c>
      <c r="F6" s="34"/>
      <c r="G6" s="2088"/>
      <c r="H6" s="2088"/>
      <c r="I6" s="2088"/>
      <c r="J6" s="2088"/>
      <c r="K6" s="2088"/>
      <c r="L6" s="2088"/>
    </row>
    <row r="7" spans="2:14" ht="25.7" customHeight="1">
      <c r="B7" s="1888"/>
      <c r="E7" s="564" t="s">
        <v>1171</v>
      </c>
      <c r="F7" s="564"/>
      <c r="G7" s="2088"/>
      <c r="H7" s="2088"/>
      <c r="I7" s="2088"/>
      <c r="J7" s="2088"/>
      <c r="K7" s="2088"/>
      <c r="L7" s="2088"/>
    </row>
    <row r="8" spans="2:14" ht="25.7" customHeight="1">
      <c r="B8" s="1888"/>
      <c r="E8" s="564" t="s">
        <v>1172</v>
      </c>
      <c r="F8" s="564"/>
      <c r="G8" s="2088"/>
      <c r="H8" s="2088"/>
      <c r="I8" s="2088"/>
      <c r="J8" s="2088"/>
      <c r="K8" s="2088"/>
      <c r="L8" s="2088"/>
    </row>
    <row r="9" spans="2:14">
      <c r="B9" s="1888"/>
      <c r="F9" s="34"/>
      <c r="G9" s="2088"/>
      <c r="H9" s="2088"/>
      <c r="I9" s="2088"/>
      <c r="J9" s="2088"/>
      <c r="K9" s="2088"/>
      <c r="L9" s="2088"/>
    </row>
    <row r="10" spans="2:14" ht="26.1" customHeight="1">
      <c r="B10" s="1888"/>
      <c r="E10" s="34" t="s">
        <v>1173</v>
      </c>
    </row>
    <row r="11" spans="2:14" ht="25.35" customHeight="1">
      <c r="B11" s="1888"/>
      <c r="E11" s="600" t="s">
        <v>1174</v>
      </c>
      <c r="F11" s="280">
        <v>2024</v>
      </c>
      <c r="G11" s="192">
        <v>2023</v>
      </c>
      <c r="H11" s="192">
        <v>2022</v>
      </c>
      <c r="I11" s="192">
        <v>2021</v>
      </c>
      <c r="J11" s="193">
        <v>2020</v>
      </c>
      <c r="K11" s="192">
        <v>2019</v>
      </c>
      <c r="L11" s="193">
        <v>2018</v>
      </c>
    </row>
    <row r="12" spans="2:14" s="571" customFormat="1" ht="25.35" customHeight="1">
      <c r="B12" s="1888"/>
      <c r="E12" s="567" t="s">
        <v>1175</v>
      </c>
      <c r="F12" s="568">
        <v>57</v>
      </c>
      <c r="G12" s="569">
        <v>58</v>
      </c>
      <c r="H12" s="569">
        <v>61</v>
      </c>
      <c r="I12" s="569">
        <v>58</v>
      </c>
      <c r="J12" s="570">
        <v>59</v>
      </c>
      <c r="K12" s="569">
        <v>48</v>
      </c>
      <c r="L12" s="570">
        <v>41</v>
      </c>
    </row>
    <row r="13" spans="2:14" s="571" customFormat="1" ht="25.7" customHeight="1">
      <c r="B13" s="1888"/>
      <c r="E13" s="399" t="s">
        <v>1176</v>
      </c>
      <c r="F13" s="572">
        <v>138</v>
      </c>
      <c r="G13" s="573">
        <v>117</v>
      </c>
      <c r="H13" s="573">
        <v>144</v>
      </c>
      <c r="I13" s="573">
        <v>155</v>
      </c>
      <c r="J13" s="574">
        <v>141</v>
      </c>
      <c r="K13" s="573">
        <v>141</v>
      </c>
      <c r="L13" s="574">
        <v>149</v>
      </c>
    </row>
    <row r="14" spans="2:14" s="571" customFormat="1" ht="25.7" customHeight="1">
      <c r="B14" s="1888"/>
      <c r="E14" s="575" t="s">
        <v>1177</v>
      </c>
      <c r="F14" s="376"/>
      <c r="G14" s="576"/>
      <c r="H14" s="576"/>
      <c r="I14" s="576"/>
      <c r="J14" s="577"/>
      <c r="K14" s="576"/>
      <c r="L14" s="577"/>
    </row>
    <row r="15" spans="2:14" s="571" customFormat="1" ht="25.7" customHeight="1">
      <c r="B15" s="1888"/>
      <c r="E15" s="578" t="s">
        <v>1178</v>
      </c>
      <c r="F15" s="579"/>
      <c r="G15" s="580"/>
      <c r="H15" s="580"/>
      <c r="I15" s="580"/>
      <c r="J15" s="581"/>
      <c r="K15" s="580"/>
      <c r="L15" s="581"/>
    </row>
    <row r="16" spans="2:14" s="571" customFormat="1" ht="25.7" customHeight="1">
      <c r="B16" s="1888"/>
      <c r="E16" s="400" t="s">
        <v>1179</v>
      </c>
      <c r="F16" s="582"/>
      <c r="G16" s="489"/>
      <c r="H16" s="489"/>
      <c r="I16" s="489"/>
      <c r="J16" s="487"/>
      <c r="K16" s="489"/>
      <c r="L16" s="487"/>
      <c r="N16" s="1541"/>
    </row>
    <row r="17" spans="2:13" s="571" customFormat="1" ht="25.7" customHeight="1">
      <c r="B17" s="1888"/>
      <c r="E17" s="400" t="s">
        <v>2019</v>
      </c>
      <c r="F17" s="1248">
        <f t="shared" ref="F17:L17" si="0">F12+F13-F14-F15</f>
        <v>195</v>
      </c>
      <c r="G17" s="489">
        <f t="shared" si="0"/>
        <v>175</v>
      </c>
      <c r="H17" s="489">
        <f t="shared" si="0"/>
        <v>205</v>
      </c>
      <c r="I17" s="489">
        <f t="shared" si="0"/>
        <v>213</v>
      </c>
      <c r="J17" s="489">
        <f t="shared" si="0"/>
        <v>200</v>
      </c>
      <c r="K17" s="489">
        <f t="shared" si="0"/>
        <v>189</v>
      </c>
      <c r="L17" s="1865">
        <f t="shared" si="0"/>
        <v>190</v>
      </c>
      <c r="M17" s="1541"/>
    </row>
    <row r="18" spans="2:13" ht="21.6" customHeight="1">
      <c r="B18" s="1888"/>
      <c r="E18" s="2081" t="s">
        <v>2015</v>
      </c>
      <c r="F18" s="2081"/>
      <c r="G18" s="2081"/>
      <c r="H18" s="2081"/>
      <c r="I18" s="2081"/>
      <c r="J18" s="2081"/>
      <c r="K18" s="2081"/>
      <c r="L18" s="2081"/>
    </row>
    <row r="19" spans="2:13" ht="16.7" customHeight="1">
      <c r="B19" s="1888"/>
    </row>
    <row r="20" spans="2:13" ht="25.7" customHeight="1">
      <c r="B20" s="1888"/>
      <c r="D20" s="643"/>
      <c r="E20" s="644" t="s">
        <v>1180</v>
      </c>
      <c r="F20" s="644"/>
      <c r="G20" s="644"/>
      <c r="H20" s="644"/>
      <c r="I20" s="644"/>
      <c r="J20" s="644"/>
      <c r="K20" s="644"/>
      <c r="L20" s="644"/>
      <c r="M20" s="645"/>
    </row>
    <row r="21" spans="2:13" ht="33.6" customHeight="1">
      <c r="B21" s="1888"/>
      <c r="D21" s="646"/>
      <c r="E21" s="2089" t="s">
        <v>1954</v>
      </c>
      <c r="F21" s="2089"/>
      <c r="G21" s="2089"/>
      <c r="H21" s="2089"/>
      <c r="I21" s="2089"/>
      <c r="J21" s="2089"/>
      <c r="K21" s="2089"/>
      <c r="L21" s="2089"/>
      <c r="M21" s="647"/>
    </row>
    <row r="22" spans="2:13">
      <c r="B22" s="1888"/>
      <c r="D22" s="1803" t="e" vm="1">
        <v>#VALUE!</v>
      </c>
      <c r="E22" s="642" t="s">
        <v>1181</v>
      </c>
      <c r="F22" s="596"/>
      <c r="G22" s="596"/>
      <c r="H22" s="596"/>
      <c r="I22" s="596"/>
      <c r="J22" s="596"/>
      <c r="K22" s="596"/>
      <c r="L22" s="596"/>
      <c r="M22" s="647"/>
    </row>
    <row r="23" spans="2:13" ht="27.6" customHeight="1">
      <c r="D23" s="648"/>
      <c r="E23" s="649"/>
      <c r="F23" s="649"/>
      <c r="G23" s="649"/>
      <c r="H23" s="649"/>
      <c r="I23" s="649"/>
      <c r="J23" s="649"/>
      <c r="K23" s="649"/>
      <c r="L23" s="649"/>
      <c r="M23" s="650"/>
    </row>
    <row r="24" spans="2:13" ht="25.7" customHeight="1">
      <c r="E24" s="34" t="s">
        <v>1182</v>
      </c>
      <c r="F24" s="34"/>
      <c r="G24" s="34"/>
      <c r="H24" s="34"/>
      <c r="I24" s="34"/>
      <c r="J24" s="34"/>
      <c r="K24" s="34"/>
      <c r="L24" s="34"/>
    </row>
    <row r="25" spans="2:13" ht="25.7" customHeight="1">
      <c r="E25" s="600" t="s">
        <v>1084</v>
      </c>
      <c r="F25" s="280">
        <v>2024</v>
      </c>
      <c r="G25" s="192">
        <v>2023</v>
      </c>
      <c r="H25" s="192">
        <v>2022</v>
      </c>
      <c r="I25" s="192">
        <v>2021</v>
      </c>
      <c r="J25" s="193">
        <v>2020</v>
      </c>
      <c r="K25" s="192">
        <v>2019</v>
      </c>
      <c r="L25" s="322" t="s">
        <v>1183</v>
      </c>
    </row>
    <row r="26" spans="2:13" ht="25.7" customHeight="1">
      <c r="E26" s="567" t="s">
        <v>1086</v>
      </c>
      <c r="F26" s="620">
        <v>0</v>
      </c>
      <c r="G26" s="621">
        <v>0</v>
      </c>
      <c r="H26" s="621">
        <v>0</v>
      </c>
      <c r="I26" s="621">
        <v>0</v>
      </c>
      <c r="J26" s="621">
        <v>0</v>
      </c>
      <c r="K26" s="621">
        <v>0</v>
      </c>
      <c r="L26" s="622">
        <v>2</v>
      </c>
    </row>
    <row r="27" spans="2:13" ht="25.7" customHeight="1">
      <c r="E27" s="623" t="s">
        <v>1087</v>
      </c>
      <c r="F27" s="624">
        <v>0</v>
      </c>
      <c r="G27" s="625">
        <v>0</v>
      </c>
      <c r="H27" s="625">
        <v>0</v>
      </c>
      <c r="I27" s="625">
        <v>0</v>
      </c>
      <c r="J27" s="625">
        <v>0</v>
      </c>
      <c r="K27" s="625">
        <v>0</v>
      </c>
      <c r="L27" s="626">
        <v>0</v>
      </c>
      <c r="M27" s="565"/>
    </row>
    <row r="28" spans="2:13" ht="25.7" customHeight="1">
      <c r="E28" s="524" t="s">
        <v>1088</v>
      </c>
      <c r="F28" s="546">
        <v>0</v>
      </c>
      <c r="G28" s="547">
        <v>0</v>
      </c>
      <c r="H28" s="547">
        <v>0</v>
      </c>
      <c r="I28" s="547">
        <v>0</v>
      </c>
      <c r="J28" s="547">
        <v>0</v>
      </c>
      <c r="K28" s="547">
        <v>0</v>
      </c>
      <c r="L28" s="548">
        <v>0</v>
      </c>
    </row>
    <row r="29" spans="2:13" ht="25.7" customHeight="1">
      <c r="E29" s="525" t="s">
        <v>2020</v>
      </c>
      <c r="F29" s="549">
        <v>0</v>
      </c>
      <c r="G29" s="552">
        <v>0</v>
      </c>
      <c r="H29" s="552">
        <v>0</v>
      </c>
      <c r="I29" s="552">
        <v>0</v>
      </c>
      <c r="J29" s="552">
        <v>0</v>
      </c>
      <c r="K29" s="552">
        <v>0</v>
      </c>
      <c r="L29" s="553">
        <v>2</v>
      </c>
    </row>
    <row r="30" spans="2:13" ht="15">
      <c r="E30" s="746" t="s">
        <v>1184</v>
      </c>
      <c r="F30" s="163"/>
      <c r="G30" s="163"/>
      <c r="H30" s="163"/>
      <c r="I30" s="583"/>
      <c r="J30" s="584"/>
      <c r="K30" s="585"/>
      <c r="L30" s="585"/>
    </row>
    <row r="31" spans="2:13" ht="25.7" customHeight="1"/>
    <row r="32" spans="2:13" ht="11.1" customHeight="1">
      <c r="D32" s="587"/>
      <c r="E32" s="588"/>
      <c r="F32" s="588"/>
      <c r="G32" s="588"/>
      <c r="H32" s="588"/>
      <c r="I32" s="588"/>
      <c r="J32" s="588"/>
      <c r="K32" s="588"/>
      <c r="L32" s="588"/>
      <c r="M32" s="589"/>
    </row>
    <row r="33" spans="4:13" ht="19.350000000000001" customHeight="1">
      <c r="D33" s="590"/>
      <c r="E33" s="594" t="s">
        <v>1185</v>
      </c>
      <c r="F33" s="586"/>
      <c r="G33" s="586"/>
      <c r="H33" s="586"/>
      <c r="I33" s="586"/>
      <c r="J33" s="586"/>
      <c r="K33" s="586"/>
      <c r="L33" s="586"/>
      <c r="M33" s="591"/>
    </row>
    <row r="34" spans="4:13">
      <c r="D34" s="598" t="e" vm="1">
        <v>#VALUE!</v>
      </c>
      <c r="E34" s="586" t="s">
        <v>1186</v>
      </c>
      <c r="F34" s="586"/>
      <c r="G34" s="586"/>
      <c r="H34" s="586"/>
      <c r="I34" s="586"/>
      <c r="J34" s="586"/>
      <c r="K34" s="586"/>
      <c r="L34" s="586"/>
      <c r="M34" s="591"/>
    </row>
    <row r="35" spans="4:13">
      <c r="D35" s="590"/>
      <c r="E35" s="595" t="s">
        <v>2017</v>
      </c>
      <c r="F35" s="1829"/>
      <c r="G35" s="586"/>
      <c r="H35" s="586"/>
      <c r="I35" s="586"/>
      <c r="J35" s="586"/>
      <c r="K35" s="586"/>
      <c r="L35" s="586"/>
      <c r="M35" s="591"/>
    </row>
    <row r="36" spans="4:13" ht="25.7" customHeight="1">
      <c r="D36" s="590"/>
      <c r="E36" s="594" t="s">
        <v>1187</v>
      </c>
      <c r="F36" s="586"/>
      <c r="G36" s="586"/>
      <c r="H36" s="586"/>
      <c r="I36" s="586"/>
      <c r="J36" s="586"/>
      <c r="K36" s="586"/>
      <c r="L36" s="586"/>
      <c r="M36" s="591"/>
    </row>
    <row r="37" spans="4:13">
      <c r="D37" s="590"/>
      <c r="E37" s="586" t="s">
        <v>1188</v>
      </c>
      <c r="F37" s="586"/>
      <c r="G37" s="586"/>
      <c r="H37" s="586"/>
      <c r="I37" s="586"/>
      <c r="J37" s="586"/>
      <c r="K37" s="586"/>
      <c r="L37" s="586"/>
      <c r="M37" s="591"/>
    </row>
    <row r="38" spans="4:13">
      <c r="D38" s="598" t="e" vm="1">
        <v>#VALUE!</v>
      </c>
      <c r="E38" s="595" t="s">
        <v>2107</v>
      </c>
      <c r="F38" s="596"/>
      <c r="G38" s="586"/>
      <c r="H38" s="586"/>
      <c r="I38" s="586"/>
      <c r="J38" s="586"/>
      <c r="K38" s="586"/>
      <c r="L38" s="586"/>
      <c r="M38" s="591"/>
    </row>
    <row r="39" spans="4:13" ht="20.45" customHeight="1">
      <c r="D39" s="590"/>
      <c r="E39" s="594" t="s">
        <v>1189</v>
      </c>
      <c r="F39" s="586"/>
      <c r="G39" s="586"/>
      <c r="H39" s="586"/>
      <c r="I39" s="586"/>
      <c r="J39" s="586"/>
      <c r="K39" s="586"/>
      <c r="L39" s="586"/>
      <c r="M39" s="591"/>
    </row>
    <row r="40" spans="4:13" ht="16.350000000000001" customHeight="1">
      <c r="D40" s="598" t="e" vm="1">
        <v>#VALUE!</v>
      </c>
      <c r="E40" s="586" t="s">
        <v>2106</v>
      </c>
      <c r="F40" s="586"/>
      <c r="G40" s="586"/>
      <c r="H40" s="586"/>
      <c r="I40" s="586"/>
      <c r="J40" s="586"/>
      <c r="K40" s="586"/>
      <c r="L40" s="586"/>
      <c r="M40" s="591"/>
    </row>
    <row r="41" spans="4:13">
      <c r="D41" s="590"/>
      <c r="E41" s="586"/>
      <c r="F41" s="586"/>
      <c r="G41" s="586"/>
      <c r="H41" s="586"/>
      <c r="I41" s="586"/>
      <c r="J41" s="586"/>
      <c r="K41" s="586"/>
      <c r="L41" s="586"/>
      <c r="M41" s="591"/>
    </row>
    <row r="42" spans="4:13">
      <c r="D42" s="590"/>
      <c r="E42" s="594" t="s">
        <v>1190</v>
      </c>
      <c r="F42" s="586"/>
      <c r="G42" s="586"/>
      <c r="H42" s="586"/>
      <c r="I42" s="586"/>
      <c r="J42" s="586"/>
      <c r="K42" s="586"/>
      <c r="L42" s="586"/>
      <c r="M42" s="591"/>
    </row>
    <row r="43" spans="4:13">
      <c r="D43" s="598" t="e" vm="1">
        <v>#VALUE!</v>
      </c>
      <c r="E43" s="597" t="s">
        <v>1191</v>
      </c>
      <c r="F43" s="586"/>
      <c r="G43" s="586"/>
      <c r="H43" s="586"/>
      <c r="I43" s="586"/>
      <c r="J43" s="586"/>
      <c r="K43" s="586"/>
      <c r="L43" s="586"/>
      <c r="M43" s="591"/>
    </row>
    <row r="44" spans="4:13">
      <c r="D44" s="590"/>
      <c r="E44" s="586"/>
      <c r="F44" s="586"/>
      <c r="G44" s="586"/>
      <c r="H44" s="586"/>
      <c r="I44" s="586"/>
      <c r="J44" s="586"/>
      <c r="K44" s="586"/>
      <c r="L44" s="586"/>
      <c r="M44" s="591"/>
    </row>
    <row r="45" spans="4:13">
      <c r="D45" s="590"/>
      <c r="E45" s="594" t="s">
        <v>1192</v>
      </c>
      <c r="F45" s="586"/>
      <c r="G45" s="586"/>
      <c r="H45" s="586"/>
      <c r="I45" s="586"/>
      <c r="J45" s="586"/>
      <c r="K45" s="586"/>
      <c r="L45" s="586"/>
      <c r="M45" s="591"/>
    </row>
    <row r="46" spans="4:13">
      <c r="D46" s="590"/>
      <c r="E46" s="599" t="s">
        <v>1193</v>
      </c>
      <c r="F46" s="586"/>
      <c r="G46" s="586"/>
      <c r="H46" s="586"/>
      <c r="I46" s="586"/>
      <c r="J46" s="586"/>
      <c r="K46" s="586"/>
      <c r="L46" s="586"/>
      <c r="M46" s="591"/>
    </row>
    <row r="47" spans="4:13">
      <c r="D47" s="590"/>
      <c r="E47" s="747" t="s">
        <v>2016</v>
      </c>
      <c r="F47" s="586"/>
      <c r="G47" s="586"/>
      <c r="H47" s="586"/>
      <c r="I47" s="586"/>
      <c r="J47" s="586"/>
      <c r="K47" s="586"/>
      <c r="L47" s="586"/>
      <c r="M47" s="591"/>
    </row>
    <row r="48" spans="4:13" ht="7.35" customHeight="1">
      <c r="D48" s="592"/>
      <c r="E48" s="593"/>
      <c r="F48" s="593"/>
      <c r="G48" s="593"/>
      <c r="H48" s="593"/>
      <c r="I48" s="593"/>
      <c r="J48" s="593"/>
      <c r="K48" s="593"/>
      <c r="L48" s="593"/>
      <c r="M48" s="1834"/>
    </row>
    <row r="49" spans="5:12" ht="25.7" customHeight="1">
      <c r="E49" s="34" t="s">
        <v>1194</v>
      </c>
      <c r="F49" s="179"/>
    </row>
    <row r="50" spans="5:12" ht="25.7" customHeight="1">
      <c r="E50" s="600" t="s">
        <v>2021</v>
      </c>
      <c r="F50" s="11">
        <v>2024</v>
      </c>
      <c r="G50" s="192">
        <v>2023</v>
      </c>
      <c r="H50" s="192">
        <v>2022</v>
      </c>
      <c r="I50" s="192">
        <v>2021</v>
      </c>
      <c r="J50" s="193">
        <v>2020</v>
      </c>
      <c r="K50" s="192">
        <v>2019</v>
      </c>
      <c r="L50" s="381">
        <v>2018</v>
      </c>
    </row>
    <row r="51" spans="5:12" ht="25.7" customHeight="1">
      <c r="E51" s="1283" t="s">
        <v>2022</v>
      </c>
      <c r="F51" s="601"/>
      <c r="G51" s="219"/>
      <c r="H51" s="602"/>
      <c r="I51" s="602"/>
      <c r="J51" s="602"/>
      <c r="K51" s="602"/>
      <c r="L51" s="619"/>
    </row>
    <row r="52" spans="5:12" ht="25.7" customHeight="1">
      <c r="E52" s="609" t="s">
        <v>1195</v>
      </c>
      <c r="F52" s="610">
        <v>11.86</v>
      </c>
      <c r="G52" s="611">
        <v>14.02</v>
      </c>
      <c r="H52" s="611">
        <v>14.05</v>
      </c>
      <c r="I52" s="611">
        <v>15.8</v>
      </c>
      <c r="J52" s="611">
        <v>14.077999999999999</v>
      </c>
      <c r="K52" s="611">
        <v>11.02</v>
      </c>
      <c r="L52" s="616">
        <v>14.9</v>
      </c>
    </row>
    <row r="53" spans="5:12" ht="25.7" customHeight="1">
      <c r="E53" s="609" t="s">
        <v>2018</v>
      </c>
      <c r="F53" s="610">
        <v>0.27</v>
      </c>
      <c r="G53" s="611">
        <v>0.56999999999999995</v>
      </c>
      <c r="H53" s="611">
        <v>1.1859999999999999</v>
      </c>
      <c r="I53" s="611">
        <v>0.99</v>
      </c>
      <c r="J53" s="611">
        <v>0.22500000000000001</v>
      </c>
      <c r="K53" s="611">
        <v>0.14000000000000001</v>
      </c>
      <c r="L53" s="616">
        <v>0.1</v>
      </c>
    </row>
    <row r="54" spans="5:12" ht="25.7" customHeight="1">
      <c r="E54" s="609" t="s">
        <v>1196</v>
      </c>
      <c r="F54" s="610">
        <v>0.02</v>
      </c>
      <c r="G54" s="611">
        <v>0.03</v>
      </c>
      <c r="H54" s="611">
        <v>6.0999999999999999E-2</v>
      </c>
      <c r="I54" s="611">
        <v>0.06</v>
      </c>
      <c r="J54" s="611">
        <v>0.03</v>
      </c>
      <c r="K54" s="611">
        <v>0.01</v>
      </c>
      <c r="L54" s="616">
        <v>0</v>
      </c>
    </row>
    <row r="55" spans="5:12" ht="25.7" customHeight="1">
      <c r="E55" s="305" t="s">
        <v>2023</v>
      </c>
      <c r="F55" s="603">
        <v>0.18</v>
      </c>
      <c r="G55" s="604">
        <v>0.16</v>
      </c>
      <c r="H55" s="604">
        <v>0.17499999999999999</v>
      </c>
      <c r="I55" s="604">
        <v>0.19</v>
      </c>
      <c r="J55" s="604">
        <v>0.11260000000000001</v>
      </c>
      <c r="K55" s="604">
        <v>0.1</v>
      </c>
      <c r="L55" s="617">
        <v>7.0000000000000007E-2</v>
      </c>
    </row>
    <row r="56" spans="5:12" ht="25.7" customHeight="1">
      <c r="E56" s="306" t="s">
        <v>1960</v>
      </c>
      <c r="F56" s="605">
        <f>SUM(F52:F55)</f>
        <v>12.329999999999998</v>
      </c>
      <c r="G56" s="607">
        <f t="shared" ref="G56:L56" si="1">SUM(G52:G55)</f>
        <v>14.78</v>
      </c>
      <c r="H56" s="607">
        <f t="shared" si="1"/>
        <v>15.472000000000001</v>
      </c>
      <c r="I56" s="607">
        <f t="shared" si="1"/>
        <v>17.04</v>
      </c>
      <c r="J56" s="607">
        <f t="shared" si="1"/>
        <v>14.445599999999999</v>
      </c>
      <c r="K56" s="607">
        <f t="shared" si="1"/>
        <v>11.27</v>
      </c>
      <c r="L56" s="618">
        <f t="shared" si="1"/>
        <v>15.07</v>
      </c>
    </row>
    <row r="57" spans="5:12" ht="25.7" customHeight="1">
      <c r="E57" s="203"/>
      <c r="F57" s="203"/>
      <c r="G57" s="203"/>
      <c r="H57" s="203"/>
      <c r="I57" s="177"/>
      <c r="J57" s="176"/>
      <c r="K57" s="235"/>
      <c r="L57" s="235"/>
    </row>
    <row r="58" spans="5:12" ht="28.35" customHeight="1">
      <c r="E58" s="608" t="s">
        <v>2024</v>
      </c>
      <c r="F58" s="11">
        <v>2024</v>
      </c>
      <c r="G58" s="192">
        <v>2023</v>
      </c>
      <c r="H58" s="192">
        <v>2022</v>
      </c>
      <c r="I58" s="192">
        <v>2021</v>
      </c>
      <c r="J58" s="193">
        <v>2020</v>
      </c>
      <c r="K58" s="192">
        <v>2019</v>
      </c>
      <c r="L58" s="322">
        <v>2018</v>
      </c>
    </row>
    <row r="59" spans="5:12" ht="25.7" customHeight="1">
      <c r="E59" s="612" t="s">
        <v>1197</v>
      </c>
      <c r="F59" s="601">
        <v>13.13</v>
      </c>
      <c r="G59" s="613">
        <v>13.01</v>
      </c>
      <c r="H59" s="613">
        <v>9.1530000000000005</v>
      </c>
      <c r="I59" s="613">
        <v>10.23</v>
      </c>
      <c r="J59" s="613">
        <v>9.4559999999999995</v>
      </c>
      <c r="K59" s="613">
        <v>12.82</v>
      </c>
      <c r="L59" s="615">
        <v>8.9700000000000006</v>
      </c>
    </row>
    <row r="60" spans="5:12" ht="25.7" customHeight="1">
      <c r="E60" s="609" t="s">
        <v>1198</v>
      </c>
      <c r="F60" s="610">
        <v>0</v>
      </c>
      <c r="G60" s="611">
        <v>0</v>
      </c>
      <c r="H60" s="611">
        <v>0</v>
      </c>
      <c r="I60" s="611">
        <v>0</v>
      </c>
      <c r="J60" s="611">
        <v>0</v>
      </c>
      <c r="K60" s="611">
        <v>0</v>
      </c>
      <c r="L60" s="616">
        <v>0</v>
      </c>
    </row>
    <row r="61" spans="5:12" ht="25.7" customHeight="1">
      <c r="E61" s="609" t="s">
        <v>1199</v>
      </c>
      <c r="F61" s="610">
        <v>0</v>
      </c>
      <c r="G61" s="611">
        <v>0</v>
      </c>
      <c r="H61" s="611">
        <v>0</v>
      </c>
      <c r="I61" s="611">
        <v>0</v>
      </c>
      <c r="J61" s="611">
        <v>0</v>
      </c>
      <c r="K61" s="611">
        <v>0</v>
      </c>
      <c r="L61" s="616">
        <v>0</v>
      </c>
    </row>
    <row r="62" spans="5:12" ht="25.7" customHeight="1">
      <c r="E62" s="609" t="s">
        <v>1200</v>
      </c>
      <c r="F62" s="610">
        <v>0</v>
      </c>
      <c r="G62" s="611">
        <v>0</v>
      </c>
      <c r="H62" s="611">
        <v>0</v>
      </c>
      <c r="I62" s="611">
        <v>0</v>
      </c>
      <c r="J62" s="611">
        <v>0</v>
      </c>
      <c r="K62" s="611">
        <v>0</v>
      </c>
      <c r="L62" s="616">
        <v>0</v>
      </c>
    </row>
    <row r="63" spans="5:12" ht="25.7" customHeight="1">
      <c r="E63" s="305" t="s">
        <v>1201</v>
      </c>
      <c r="F63" s="603">
        <v>0</v>
      </c>
      <c r="G63" s="604">
        <v>0</v>
      </c>
      <c r="H63" s="604">
        <v>0</v>
      </c>
      <c r="I63" s="604">
        <v>0</v>
      </c>
      <c r="J63" s="604">
        <v>0</v>
      </c>
      <c r="K63" s="604">
        <v>0</v>
      </c>
      <c r="L63" s="617">
        <v>0</v>
      </c>
    </row>
    <row r="64" spans="5:12" ht="25.7" customHeight="1">
      <c r="E64" s="306" t="s">
        <v>1960</v>
      </c>
      <c r="F64" s="605">
        <f t="shared" ref="F64:L64" si="2">SUM(F59:F63)</f>
        <v>13.13</v>
      </c>
      <c r="G64" s="607">
        <f t="shared" si="2"/>
        <v>13.01</v>
      </c>
      <c r="H64" s="607">
        <f t="shared" si="2"/>
        <v>9.1530000000000005</v>
      </c>
      <c r="I64" s="607">
        <f t="shared" si="2"/>
        <v>10.23</v>
      </c>
      <c r="J64" s="607">
        <f t="shared" si="2"/>
        <v>9.4559999999999995</v>
      </c>
      <c r="K64" s="607">
        <f t="shared" si="2"/>
        <v>12.82</v>
      </c>
      <c r="L64" s="618">
        <f t="shared" si="2"/>
        <v>8.9700000000000006</v>
      </c>
    </row>
    <row r="66" spans="5:12" ht="25.7" customHeight="1">
      <c r="E66" s="608" t="s">
        <v>2025</v>
      </c>
      <c r="F66" s="11">
        <v>2024</v>
      </c>
      <c r="G66" s="192">
        <v>2023</v>
      </c>
      <c r="H66" s="192">
        <v>2022</v>
      </c>
      <c r="I66" s="192">
        <v>2021</v>
      </c>
      <c r="J66" s="193">
        <v>2020</v>
      </c>
      <c r="K66" s="192">
        <v>2019</v>
      </c>
      <c r="L66" s="322">
        <v>2018</v>
      </c>
    </row>
    <row r="67" spans="5:12" ht="25.7" customHeight="1">
      <c r="E67" s="612" t="s">
        <v>580</v>
      </c>
      <c r="F67" s="601">
        <v>0.76</v>
      </c>
      <c r="G67" s="613">
        <v>0.83</v>
      </c>
      <c r="H67" s="613">
        <v>0.69</v>
      </c>
      <c r="I67" s="613">
        <v>0.78184199999999904</v>
      </c>
      <c r="J67" s="613">
        <v>0.54736499999999999</v>
      </c>
      <c r="K67" s="613">
        <v>3.4890840000000001</v>
      </c>
      <c r="L67" s="615"/>
    </row>
    <row r="68" spans="5:12" ht="25.7" customHeight="1">
      <c r="E68" s="609" t="s">
        <v>1202</v>
      </c>
      <c r="F68" s="610">
        <v>0.83</v>
      </c>
      <c r="G68" s="611">
        <v>0.6</v>
      </c>
      <c r="H68" s="611">
        <v>0.61</v>
      </c>
      <c r="I68" s="611">
        <v>0.60258999999999896</v>
      </c>
      <c r="J68" s="611">
        <v>0.60066000000000097</v>
      </c>
      <c r="K68" s="611">
        <v>0.57210000000000005</v>
      </c>
      <c r="L68" s="616">
        <f>475.41/1000</f>
        <v>0.47541</v>
      </c>
    </row>
    <row r="69" spans="5:12" ht="25.7" customHeight="1">
      <c r="E69" s="609" t="s">
        <v>578</v>
      </c>
      <c r="F69" s="610">
        <v>1.65</v>
      </c>
      <c r="G69" s="611">
        <v>1.4</v>
      </c>
      <c r="H69" s="611">
        <v>1.0900000000000001</v>
      </c>
      <c r="I69" s="611">
        <v>1.4561900000000001</v>
      </c>
      <c r="J69" s="611">
        <v>1.1877</v>
      </c>
      <c r="K69" s="611">
        <v>0.88666999999999996</v>
      </c>
      <c r="L69" s="616">
        <f>658.5/1000</f>
        <v>0.65849999999999997</v>
      </c>
    </row>
    <row r="70" spans="5:12" ht="25.7" customHeight="1">
      <c r="E70" s="609" t="s">
        <v>577</v>
      </c>
      <c r="F70" s="610">
        <v>3.73</v>
      </c>
      <c r="G70" s="611">
        <v>4.0999999999999996</v>
      </c>
      <c r="H70" s="611">
        <v>0.89</v>
      </c>
      <c r="I70" s="611">
        <v>0.108</v>
      </c>
      <c r="J70" s="611">
        <v>0.108</v>
      </c>
      <c r="K70" s="611">
        <v>0.09</v>
      </c>
      <c r="L70" s="616">
        <f>90/1000</f>
        <v>0.09</v>
      </c>
    </row>
    <row r="71" spans="5:12" ht="25.7" customHeight="1">
      <c r="E71" s="609" t="s">
        <v>576</v>
      </c>
      <c r="F71" s="610">
        <v>3.38</v>
      </c>
      <c r="G71" s="611">
        <v>3.21</v>
      </c>
      <c r="H71" s="611">
        <v>3.05</v>
      </c>
      <c r="I71" s="611">
        <v>2.0214080000000001</v>
      </c>
      <c r="J71" s="611">
        <v>1.24448</v>
      </c>
      <c r="K71" s="611">
        <v>2.2305130000000002</v>
      </c>
      <c r="L71" s="616">
        <f>1732.076/1000</f>
        <v>1.7320759999999999</v>
      </c>
    </row>
    <row r="72" spans="5:12" ht="25.7" customHeight="1">
      <c r="E72" s="609" t="s">
        <v>575</v>
      </c>
      <c r="F72" s="610">
        <v>0.23400000000000001</v>
      </c>
      <c r="G72" s="611">
        <v>0.34</v>
      </c>
      <c r="H72" s="611">
        <v>0.45</v>
      </c>
      <c r="I72" s="611">
        <v>0.51671999999999996</v>
      </c>
      <c r="J72" s="611">
        <v>0.46223999999999998</v>
      </c>
      <c r="K72" s="611">
        <v>0.62178</v>
      </c>
      <c r="L72" s="616">
        <f>710.36/1000</f>
        <v>0.71035999999999999</v>
      </c>
    </row>
    <row r="73" spans="5:12" ht="25.7" customHeight="1">
      <c r="E73" s="609" t="s">
        <v>574</v>
      </c>
      <c r="F73" s="610">
        <v>1.85</v>
      </c>
      <c r="G73" s="611">
        <v>1.57</v>
      </c>
      <c r="H73" s="611">
        <v>1.45</v>
      </c>
      <c r="I73" s="611">
        <v>4.0333500000000004</v>
      </c>
      <c r="J73" s="611">
        <v>4.7961</v>
      </c>
      <c r="K73" s="611">
        <v>4.6139650000000003</v>
      </c>
      <c r="L73" s="616">
        <f>5124.52/1000</f>
        <v>5.1245200000000004</v>
      </c>
    </row>
    <row r="74" spans="5:12" ht="25.7" customHeight="1">
      <c r="E74" s="305" t="s">
        <v>572</v>
      </c>
      <c r="F74" s="603">
        <v>0.7</v>
      </c>
      <c r="G74" s="604">
        <v>0.96</v>
      </c>
      <c r="H74" s="604">
        <v>0.92</v>
      </c>
      <c r="I74" s="604">
        <v>0.7087</v>
      </c>
      <c r="J74" s="604">
        <v>0.51012000000000002</v>
      </c>
      <c r="K74" s="604">
        <v>0.31235000000000002</v>
      </c>
      <c r="L74" s="617">
        <f>181.05/1000</f>
        <v>0.18105000000000002</v>
      </c>
    </row>
    <row r="75" spans="5:12" ht="25.7" customHeight="1">
      <c r="E75" s="306" t="s">
        <v>1960</v>
      </c>
      <c r="F75" s="605">
        <f t="shared" ref="F75:L75" si="3">SUM(F67:F74)</f>
        <v>13.133999999999999</v>
      </c>
      <c r="G75" s="607">
        <f t="shared" si="3"/>
        <v>13.010000000000002</v>
      </c>
      <c r="H75" s="607">
        <f t="shared" si="3"/>
        <v>9.15</v>
      </c>
      <c r="I75" s="607">
        <f t="shared" si="3"/>
        <v>10.2288</v>
      </c>
      <c r="J75" s="607">
        <f t="shared" si="3"/>
        <v>9.456665000000001</v>
      </c>
      <c r="K75" s="607">
        <f t="shared" si="3"/>
        <v>12.816462</v>
      </c>
      <c r="L75" s="618">
        <f t="shared" si="3"/>
        <v>8.971916000000002</v>
      </c>
    </row>
    <row r="76" spans="5:12">
      <c r="E76" s="2074" t="s">
        <v>1955</v>
      </c>
      <c r="F76" s="2074"/>
      <c r="G76" s="2074"/>
      <c r="H76" s="2074"/>
      <c r="I76" s="2074"/>
      <c r="J76" s="2074"/>
      <c r="K76" s="2074"/>
      <c r="L76" s="2074"/>
    </row>
    <row r="77" spans="5:12" ht="25.7" customHeight="1">
      <c r="E77" s="34" t="s">
        <v>1203</v>
      </c>
      <c r="F77" s="290"/>
      <c r="G77" s="290"/>
      <c r="H77" s="203"/>
    </row>
    <row r="78" spans="5:12" ht="25.35" customHeight="1">
      <c r="E78" s="608" t="s">
        <v>2026</v>
      </c>
      <c r="F78" s="11">
        <v>2024</v>
      </c>
      <c r="G78" s="192">
        <v>2023</v>
      </c>
      <c r="H78" s="192">
        <v>2022</v>
      </c>
      <c r="I78" s="192">
        <v>2021</v>
      </c>
      <c r="J78" s="193">
        <v>2020</v>
      </c>
      <c r="K78" s="192">
        <v>2019</v>
      </c>
      <c r="L78" s="322">
        <v>2018</v>
      </c>
    </row>
    <row r="79" spans="5:12" ht="25.7" customHeight="1">
      <c r="E79" s="609" t="s">
        <v>1204</v>
      </c>
      <c r="F79" s="610">
        <v>1.78</v>
      </c>
      <c r="G79" s="611">
        <v>2.0299999999999998</v>
      </c>
      <c r="H79" s="611">
        <v>2.0857359999999998</v>
      </c>
      <c r="I79" s="611">
        <v>2.1</v>
      </c>
      <c r="J79" s="611">
        <v>2.0939999999999999</v>
      </c>
      <c r="K79" s="611">
        <v>1.94</v>
      </c>
      <c r="L79" s="616">
        <v>4.26</v>
      </c>
    </row>
    <row r="80" spans="5:12" ht="28.35" customHeight="1">
      <c r="E80" s="334" t="s">
        <v>1956</v>
      </c>
      <c r="F80" s="603">
        <v>0.32</v>
      </c>
      <c r="G80" s="604">
        <v>0.26</v>
      </c>
      <c r="H80" s="604">
        <v>0.56499999999999995</v>
      </c>
      <c r="I80" s="604">
        <v>0.6</v>
      </c>
      <c r="J80" s="604">
        <v>0.318</v>
      </c>
      <c r="K80" s="604">
        <v>0.65</v>
      </c>
      <c r="L80" s="617">
        <v>0.68</v>
      </c>
    </row>
    <row r="81" spans="5:12" ht="25.7" customHeight="1">
      <c r="E81" s="306" t="s">
        <v>1960</v>
      </c>
      <c r="F81" s="605">
        <f t="shared" ref="F81:L81" si="4">SUM(F79:F80)</f>
        <v>2.1</v>
      </c>
      <c r="G81" s="607">
        <f t="shared" si="4"/>
        <v>2.29</v>
      </c>
      <c r="H81" s="607">
        <f t="shared" si="4"/>
        <v>2.6507359999999998</v>
      </c>
      <c r="I81" s="607">
        <f t="shared" si="4"/>
        <v>2.7</v>
      </c>
      <c r="J81" s="607">
        <f t="shared" si="4"/>
        <v>2.4119999999999999</v>
      </c>
      <c r="K81" s="607">
        <f t="shared" si="4"/>
        <v>2.59</v>
      </c>
      <c r="L81" s="618">
        <f t="shared" si="4"/>
        <v>4.9399999999999995</v>
      </c>
    </row>
    <row r="83" spans="5:12" ht="28.35" customHeight="1">
      <c r="E83" s="637" t="s">
        <v>2027</v>
      </c>
      <c r="F83" s="638">
        <v>2024</v>
      </c>
      <c r="G83" s="639">
        <v>2023</v>
      </c>
      <c r="H83" s="639">
        <v>2022</v>
      </c>
      <c r="I83" s="639">
        <v>2021</v>
      </c>
      <c r="J83" s="640">
        <v>2020</v>
      </c>
      <c r="K83" s="639">
        <v>2019</v>
      </c>
      <c r="L83" s="641">
        <v>2018</v>
      </c>
    </row>
    <row r="84" spans="5:12" ht="25.7" customHeight="1">
      <c r="E84" s="612" t="s">
        <v>1958</v>
      </c>
      <c r="F84" s="601">
        <v>0.82</v>
      </c>
      <c r="G84" s="613">
        <v>0.71</v>
      </c>
      <c r="H84" s="613">
        <v>0.68700000000000006</v>
      </c>
      <c r="I84" s="613">
        <v>0.56000000000000005</v>
      </c>
      <c r="J84" s="613">
        <v>0.44923999999999997</v>
      </c>
      <c r="K84" s="613">
        <v>0.51375000000000004</v>
      </c>
      <c r="L84" s="615">
        <v>0.309</v>
      </c>
    </row>
    <row r="85" spans="5:12" ht="25.7" customHeight="1">
      <c r="E85" s="609" t="s">
        <v>1959</v>
      </c>
      <c r="F85" s="610">
        <v>0.24</v>
      </c>
      <c r="G85" s="611">
        <v>0.27</v>
      </c>
      <c r="H85" s="611">
        <v>0.32240000000000002</v>
      </c>
      <c r="I85" s="611">
        <v>0.34</v>
      </c>
      <c r="J85" s="611">
        <v>0.39384000000000002</v>
      </c>
      <c r="K85" s="611">
        <v>0.49547000000000002</v>
      </c>
      <c r="L85" s="616">
        <v>0.47</v>
      </c>
    </row>
    <row r="86" spans="5:12" ht="25.7" customHeight="1">
      <c r="E86" s="609" t="s">
        <v>1205</v>
      </c>
      <c r="F86" s="610">
        <v>0.04</v>
      </c>
      <c r="G86" s="611">
        <v>0.03</v>
      </c>
      <c r="H86" s="611">
        <v>1.546E-2</v>
      </c>
      <c r="I86" s="611">
        <v>0.01</v>
      </c>
      <c r="J86" s="611">
        <v>0.64734999999999998</v>
      </c>
      <c r="K86" s="611">
        <v>8.5629999999999994E-3</v>
      </c>
      <c r="L86" s="616">
        <v>1.8E-3</v>
      </c>
    </row>
    <row r="87" spans="5:12" ht="25.7" customHeight="1">
      <c r="E87" s="609" t="s">
        <v>1957</v>
      </c>
      <c r="F87" s="610">
        <v>0.04</v>
      </c>
      <c r="G87" s="611">
        <v>0.11</v>
      </c>
      <c r="H87" s="611">
        <v>0.20377999999999999</v>
      </c>
      <c r="I87" s="611">
        <v>0.22</v>
      </c>
      <c r="J87" s="611">
        <v>0.21271000000000001</v>
      </c>
      <c r="K87" s="611">
        <v>0.24109</v>
      </c>
      <c r="L87" s="616">
        <v>0.34342800000000001</v>
      </c>
    </row>
    <row r="88" spans="5:12" ht="25.7" customHeight="1">
      <c r="E88" s="609" t="s">
        <v>1206</v>
      </c>
      <c r="F88" s="610">
        <v>0</v>
      </c>
      <c r="G88" s="611">
        <v>0</v>
      </c>
      <c r="H88" s="611">
        <v>0</v>
      </c>
      <c r="I88" s="611">
        <v>0</v>
      </c>
      <c r="J88" s="611">
        <v>0</v>
      </c>
      <c r="K88" s="611">
        <v>0</v>
      </c>
      <c r="L88" s="616">
        <v>0.38819399999999998</v>
      </c>
    </row>
    <row r="89" spans="5:12" ht="25.7" customHeight="1">
      <c r="E89" s="609" t="s">
        <v>1207</v>
      </c>
      <c r="F89" s="610">
        <v>0</v>
      </c>
      <c r="G89" s="611">
        <v>2.0280200000000002E-3</v>
      </c>
      <c r="H89" s="611">
        <v>2.0280200000000002E-3</v>
      </c>
      <c r="I89" s="611">
        <v>0</v>
      </c>
      <c r="J89" s="611">
        <v>0</v>
      </c>
      <c r="K89" s="611">
        <v>0</v>
      </c>
      <c r="L89" s="616">
        <v>0</v>
      </c>
    </row>
    <row r="90" spans="5:12" ht="25.7" customHeight="1">
      <c r="E90" s="609" t="s">
        <v>2032</v>
      </c>
      <c r="F90" s="610">
        <v>0</v>
      </c>
      <c r="G90" s="611">
        <v>0</v>
      </c>
      <c r="H90" s="611">
        <v>0</v>
      </c>
      <c r="I90" s="611">
        <v>0.02</v>
      </c>
      <c r="J90" s="611">
        <v>2.3067000000000001E-4</v>
      </c>
      <c r="K90" s="611">
        <v>1.0510000000000001E-3</v>
      </c>
      <c r="L90" s="616">
        <v>1.191E-3</v>
      </c>
    </row>
    <row r="91" spans="5:12" ht="25.7" customHeight="1">
      <c r="E91" s="609" t="s">
        <v>1200</v>
      </c>
      <c r="F91" s="610">
        <v>0</v>
      </c>
      <c r="G91" s="611">
        <v>0</v>
      </c>
      <c r="H91" s="611">
        <v>0</v>
      </c>
      <c r="I91" s="611">
        <v>0</v>
      </c>
      <c r="J91" s="611">
        <v>0</v>
      </c>
      <c r="K91" s="611">
        <v>0</v>
      </c>
      <c r="L91" s="616">
        <v>0</v>
      </c>
    </row>
    <row r="92" spans="5:12" ht="25.7" customHeight="1">
      <c r="E92" s="609" t="s">
        <v>1201</v>
      </c>
      <c r="F92" s="610">
        <v>0</v>
      </c>
      <c r="G92" s="611">
        <v>0</v>
      </c>
      <c r="H92" s="611">
        <v>0</v>
      </c>
      <c r="I92" s="611">
        <v>0</v>
      </c>
      <c r="J92" s="611">
        <v>0</v>
      </c>
      <c r="K92" s="611">
        <v>0</v>
      </c>
      <c r="L92" s="616">
        <v>0</v>
      </c>
    </row>
    <row r="93" spans="5:12" ht="25.7" customHeight="1">
      <c r="E93" s="627" t="s">
        <v>1960</v>
      </c>
      <c r="F93" s="628">
        <f>SUM(F84:F92)</f>
        <v>1.1400000000000001</v>
      </c>
      <c r="G93" s="629">
        <f>SUM(G84:G92)</f>
        <v>1.1220280200000001</v>
      </c>
      <c r="H93" s="629">
        <v>1.23</v>
      </c>
      <c r="I93" s="629">
        <f>SUM(I84:I90)</f>
        <v>1.1500000000000001</v>
      </c>
      <c r="J93" s="629">
        <v>1.7050000000000001</v>
      </c>
      <c r="K93" s="629">
        <v>1.26</v>
      </c>
      <c r="L93" s="630">
        <v>1.51</v>
      </c>
    </row>
    <row r="94" spans="5:12" ht="25.7" customHeight="1">
      <c r="E94" s="566"/>
      <c r="F94" s="566"/>
      <c r="G94" s="634"/>
      <c r="H94" s="634"/>
      <c r="I94" s="634"/>
      <c r="J94" s="634"/>
      <c r="K94" s="634"/>
      <c r="L94" s="634"/>
    </row>
    <row r="95" spans="5:12" ht="25.7" customHeight="1">
      <c r="E95" s="608" t="s">
        <v>2028</v>
      </c>
      <c r="F95" s="11">
        <v>2024</v>
      </c>
      <c r="G95" s="192">
        <v>2023</v>
      </c>
      <c r="H95" s="192">
        <v>2022</v>
      </c>
      <c r="I95" s="192">
        <v>2021</v>
      </c>
      <c r="J95" s="193">
        <v>2020</v>
      </c>
      <c r="K95" s="192">
        <v>2019</v>
      </c>
      <c r="L95" s="322">
        <v>2018</v>
      </c>
    </row>
    <row r="96" spans="5:12" ht="25.7" customHeight="1">
      <c r="E96" s="612" t="s">
        <v>580</v>
      </c>
      <c r="F96" s="601">
        <v>0.34</v>
      </c>
      <c r="G96" s="613">
        <v>0.32</v>
      </c>
      <c r="H96" s="613">
        <v>0.38041000000000003</v>
      </c>
      <c r="I96" s="613">
        <v>0.34082800000000002</v>
      </c>
      <c r="J96" s="613">
        <v>0.22095999999999999</v>
      </c>
      <c r="K96" s="613">
        <v>4.827E-2</v>
      </c>
      <c r="L96" s="615"/>
    </row>
    <row r="97" spans="5:12" ht="25.7" customHeight="1">
      <c r="E97" s="609" t="s">
        <v>1202</v>
      </c>
      <c r="F97" s="610">
        <v>0</v>
      </c>
      <c r="G97" s="611">
        <v>0</v>
      </c>
      <c r="H97" s="611">
        <v>0</v>
      </c>
      <c r="I97" s="611">
        <v>0</v>
      </c>
      <c r="J97" s="611">
        <v>2.3E-3</v>
      </c>
      <c r="K97" s="611">
        <v>0</v>
      </c>
      <c r="L97" s="616">
        <v>0</v>
      </c>
    </row>
    <row r="98" spans="5:12" ht="25.7" customHeight="1">
      <c r="E98" s="609" t="s">
        <v>578</v>
      </c>
      <c r="F98" s="610">
        <v>0.22</v>
      </c>
      <c r="G98" s="611">
        <v>0.06</v>
      </c>
      <c r="H98" s="611">
        <v>1.4030000000000001E-2</v>
      </c>
      <c r="I98" s="611">
        <v>4.9100000000000003E-3</v>
      </c>
      <c r="J98" s="611">
        <v>1.102E-2</v>
      </c>
      <c r="K98" s="611">
        <v>3.63E-3</v>
      </c>
      <c r="L98" s="616">
        <v>6.4939999999999998E-2</v>
      </c>
    </row>
    <row r="99" spans="5:12" ht="25.7" customHeight="1">
      <c r="E99" s="609" t="s">
        <v>577</v>
      </c>
      <c r="F99" s="610">
        <v>2.4E-2</v>
      </c>
      <c r="G99" s="611">
        <v>0.04</v>
      </c>
      <c r="H99" s="611">
        <v>4.548E-2</v>
      </c>
      <c r="I99" s="611">
        <v>4.0891700000000003E-2</v>
      </c>
      <c r="J99" s="611">
        <v>5.2900000000000003E-2</v>
      </c>
      <c r="K99" s="611">
        <v>0.16</v>
      </c>
      <c r="L99" s="616">
        <v>0</v>
      </c>
    </row>
    <row r="100" spans="5:12" ht="25.7" customHeight="1">
      <c r="E100" s="609" t="s">
        <v>576</v>
      </c>
      <c r="F100" s="610">
        <v>0</v>
      </c>
      <c r="G100" s="611">
        <v>0</v>
      </c>
      <c r="H100" s="611">
        <v>8.9999999999999998E-4</v>
      </c>
      <c r="I100" s="611">
        <v>2.9334800000000001E-2</v>
      </c>
      <c r="J100" s="611">
        <v>0.66869999999999996</v>
      </c>
      <c r="K100" s="611">
        <v>3.8954000000000003E-2</v>
      </c>
      <c r="L100" s="616">
        <v>6.4999999999999997E-4</v>
      </c>
    </row>
    <row r="101" spans="5:12" ht="25.7" customHeight="1">
      <c r="E101" s="609" t="s">
        <v>575</v>
      </c>
      <c r="F101" s="610">
        <v>5.1999999999999998E-2</v>
      </c>
      <c r="G101" s="611">
        <v>0.12</v>
      </c>
      <c r="H101" s="611">
        <v>0.23899999999999999</v>
      </c>
      <c r="I101" s="611">
        <v>0.28177999999999997</v>
      </c>
      <c r="J101" s="611">
        <v>0.36444900000000002</v>
      </c>
      <c r="K101" s="611">
        <v>0.56878700000000004</v>
      </c>
      <c r="L101" s="616">
        <v>0.54744000000000004</v>
      </c>
    </row>
    <row r="102" spans="5:12" ht="25.7" customHeight="1">
      <c r="E102" s="609" t="s">
        <v>574</v>
      </c>
      <c r="F102" s="610">
        <v>0.03</v>
      </c>
      <c r="G102" s="611">
        <v>0.02</v>
      </c>
      <c r="H102" s="611">
        <v>4.0400000000000002E-3</v>
      </c>
      <c r="I102" s="611">
        <v>3.8E-3</v>
      </c>
      <c r="J102" s="611">
        <v>2.5400000000000002E-3</v>
      </c>
      <c r="K102" s="611">
        <v>5.9230000000000003E-3</v>
      </c>
      <c r="L102" s="616">
        <v>0.38818999999999998</v>
      </c>
    </row>
    <row r="103" spans="5:12" ht="25.7" customHeight="1">
      <c r="E103" s="305" t="s">
        <v>572</v>
      </c>
      <c r="F103" s="603">
        <v>0.47</v>
      </c>
      <c r="G103" s="604">
        <v>0.56000000000000005</v>
      </c>
      <c r="H103" s="604">
        <v>0.55000000000000004</v>
      </c>
      <c r="I103" s="604">
        <v>0.44519999999999998</v>
      </c>
      <c r="J103" s="604">
        <v>0.38250000000000001</v>
      </c>
      <c r="K103" s="604">
        <v>0.43065999999999999</v>
      </c>
      <c r="L103" s="617">
        <v>0.51290000000000002</v>
      </c>
    </row>
    <row r="104" spans="5:12" ht="25.7" customHeight="1">
      <c r="E104" s="306" t="s">
        <v>1960</v>
      </c>
      <c r="F104" s="605">
        <f>SUM(F96:F103)</f>
        <v>1.1360000000000001</v>
      </c>
      <c r="G104" s="607">
        <f t="shared" ref="G104:L104" si="5">SUM(G96:G103)</f>
        <v>1.1200000000000001</v>
      </c>
      <c r="H104" s="607">
        <f t="shared" si="5"/>
        <v>1.2338600000000002</v>
      </c>
      <c r="I104" s="607">
        <f t="shared" si="5"/>
        <v>1.1467445000000001</v>
      </c>
      <c r="J104" s="607">
        <f t="shared" si="5"/>
        <v>1.7053690000000001</v>
      </c>
      <c r="K104" s="607">
        <f t="shared" si="5"/>
        <v>1.256224</v>
      </c>
      <c r="L104" s="618">
        <f t="shared" si="5"/>
        <v>1.5141200000000001</v>
      </c>
    </row>
    <row r="105" spans="5:12">
      <c r="E105" s="631"/>
      <c r="F105" s="631"/>
      <c r="G105" s="632"/>
      <c r="H105" s="633"/>
      <c r="I105" s="633"/>
      <c r="J105" s="633"/>
      <c r="K105" s="633"/>
      <c r="L105" s="633"/>
    </row>
    <row r="106" spans="5:12" s="32" customFormat="1" ht="25.7" customHeight="1">
      <c r="E106" s="608"/>
      <c r="F106" s="11">
        <v>2024</v>
      </c>
      <c r="G106" s="192">
        <v>2023</v>
      </c>
      <c r="H106" s="192">
        <v>2022</v>
      </c>
      <c r="I106" s="192">
        <v>2021</v>
      </c>
      <c r="J106" s="193">
        <v>2020</v>
      </c>
      <c r="K106" s="192">
        <v>2019</v>
      </c>
      <c r="L106" s="322">
        <v>2018</v>
      </c>
    </row>
    <row r="107" spans="5:12" s="32" customFormat="1" ht="21.75" customHeight="1">
      <c r="E107" s="1023" t="s">
        <v>2029</v>
      </c>
      <c r="F107" s="601">
        <v>14.417</v>
      </c>
      <c r="G107" s="613">
        <f t="shared" ref="G107:L107" si="6">SUM(G56,G81)</f>
        <v>17.07</v>
      </c>
      <c r="H107" s="613">
        <f t="shared" si="6"/>
        <v>18.122736</v>
      </c>
      <c r="I107" s="613">
        <f t="shared" si="6"/>
        <v>19.739999999999998</v>
      </c>
      <c r="J107" s="613">
        <f t="shared" si="6"/>
        <v>16.857599999999998</v>
      </c>
      <c r="K107" s="613">
        <f t="shared" si="6"/>
        <v>13.86</v>
      </c>
      <c r="L107" s="615">
        <f t="shared" si="6"/>
        <v>20.009999999999998</v>
      </c>
    </row>
    <row r="108" spans="5:12" s="32" customFormat="1" ht="21.75" customHeight="1">
      <c r="E108" s="1023" t="s">
        <v>2030</v>
      </c>
      <c r="F108" s="601">
        <v>28.69</v>
      </c>
      <c r="G108" s="613">
        <f>SUM(G107,G93,G59)</f>
        <v>31.20202802</v>
      </c>
      <c r="H108" s="613">
        <f>SUM(H107,H59,H93)</f>
        <v>28.505736000000002</v>
      </c>
      <c r="I108" s="613">
        <f>SUM(I107,I59,I93)</f>
        <v>31.119999999999997</v>
      </c>
      <c r="J108" s="613">
        <f>J107+J59+J93</f>
        <v>28.018599999999999</v>
      </c>
      <c r="K108" s="613">
        <f>K107+K59+K93</f>
        <v>27.94</v>
      </c>
      <c r="L108" s="615">
        <f>L107+L59+L93</f>
        <v>30.49</v>
      </c>
    </row>
    <row r="109" spans="5:12" s="32" customFormat="1" ht="22.35" customHeight="1">
      <c r="E109" s="1013" t="s">
        <v>2031</v>
      </c>
      <c r="F109" s="1284">
        <f>F107/F108</f>
        <v>0.50250958522133149</v>
      </c>
      <c r="G109" s="1285">
        <f>G107/G108</f>
        <v>0.54707982407612743</v>
      </c>
      <c r="H109" s="1285">
        <f t="shared" ref="H109:L109" si="7">H107/H108</f>
        <v>0.6357575191182574</v>
      </c>
      <c r="I109" s="1285">
        <f t="shared" si="7"/>
        <v>0.63431876606683801</v>
      </c>
      <c r="J109" s="1285">
        <f t="shared" si="7"/>
        <v>0.60165747039466633</v>
      </c>
      <c r="K109" s="1285">
        <f t="shared" si="7"/>
        <v>0.4960629921259842</v>
      </c>
      <c r="L109" s="1286">
        <f t="shared" si="7"/>
        <v>0.65628074778615941</v>
      </c>
    </row>
  </sheetData>
  <sheetProtection algorithmName="SHA-512" hashValue="P1nHup1+PSOwBirJqIa4+5Ct8jD040d+dhHrA8HiKnOUnibSGYF5a3UKYK0FsxhyDuSE1fVK0UnD66lnPUmi/Q==" saltValue="KmtHU0JNumeCrtenqL5AKg==" spinCount="100000" sheet="1" objects="1" scenarios="1"/>
  <mergeCells count="6">
    <mergeCell ref="G6:L9"/>
    <mergeCell ref="E18:L18"/>
    <mergeCell ref="E21:L21"/>
    <mergeCell ref="E76:L76"/>
    <mergeCell ref="B5:B22"/>
    <mergeCell ref="E5:K5"/>
  </mergeCells>
  <hyperlinks>
    <hyperlink ref="E22" r:id="rId1" xr:uid="{215395F4-4695-425E-8FB5-1EB3CF05A9EA}"/>
    <hyperlink ref="E43" r:id="rId2" display="https://www.goldfields.com/emergency-response-planning.php" xr:uid="{53732FFD-EE99-40AB-B0AA-B2703225F2B1}"/>
    <hyperlink ref="E35" r:id="rId3" xr:uid="{68B3F65B-40A0-4293-95AC-8A6619A32F19}"/>
    <hyperlink ref="E40" r:id="rId4" display="https://www.goldfields.com/governance-standards-and-guidelines.php" xr:uid="{38EA328E-8279-41EF-BBA3-2F391503E0BA}"/>
    <hyperlink ref="E38" r:id="rId5" display="https://www.goldfields.com/pdf/media/media-release/gold-fields-tsf-document-june-2019-new.pdf" xr:uid="{7B0FBB98-E3C4-4D60-B1F4-720BD5783E48}"/>
  </hyperlinks>
  <pageMargins left="0.75" right="0.75" top="1" bottom="1" header="0.5" footer="0.5"/>
  <pageSetup orientation="portrait" horizontalDpi="4294967295" verticalDpi="4294967295" r:id="rId6"/>
  <customProperties>
    <customPr name="_pios_id" r:id="rId7"/>
  </customProperties>
  <ignoredErrors>
    <ignoredError sqref="J64:L64 F64:I64" formulaRange="1"/>
  </ignoredErrors>
  <drawing r:id="rId8"/>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B5:U77"/>
  <sheetViews>
    <sheetView showGridLines="0" showRuler="0" zoomScaleNormal="100" workbookViewId="0"/>
  </sheetViews>
  <sheetFormatPr defaultColWidth="12.85546875" defaultRowHeight="12.75"/>
  <cols>
    <col min="1" max="3" width="12.85546875" style="148"/>
    <col min="4" max="4" width="16.5703125" style="148" customWidth="1"/>
    <col min="5" max="21" width="10.5703125" style="148" customWidth="1"/>
    <col min="22" max="16384" width="12.85546875" style="148"/>
  </cols>
  <sheetData>
    <row r="5" spans="2:21" ht="21.75" customHeight="1">
      <c r="B5" s="1888"/>
      <c r="D5" s="2093" t="s">
        <v>1208</v>
      </c>
      <c r="E5" s="2093"/>
      <c r="F5" s="2093"/>
      <c r="G5" s="2093"/>
      <c r="H5" s="2093"/>
      <c r="I5" s="2093"/>
      <c r="J5" s="2093"/>
      <c r="K5" s="2093"/>
      <c r="L5" s="218"/>
      <c r="M5" s="218"/>
      <c r="N5" s="218"/>
      <c r="O5" s="218"/>
      <c r="P5" s="218"/>
      <c r="Q5" s="218"/>
      <c r="R5" s="218"/>
      <c r="S5" s="218"/>
      <c r="T5" s="218"/>
      <c r="U5" s="218"/>
    </row>
    <row r="6" spans="2:21" ht="23.45" customHeight="1">
      <c r="B6" s="1888"/>
      <c r="D6" s="150" t="s">
        <v>1209</v>
      </c>
      <c r="E6" s="5"/>
      <c r="F6" s="5"/>
      <c r="G6" s="5"/>
      <c r="H6" s="5"/>
      <c r="I6" s="5"/>
      <c r="J6" s="5"/>
      <c r="K6" s="5"/>
      <c r="L6" s="5"/>
      <c r="M6" s="5"/>
      <c r="N6" s="5"/>
      <c r="O6" s="5"/>
      <c r="P6" s="5"/>
      <c r="Q6" s="5"/>
      <c r="R6" s="5"/>
      <c r="S6" s="5"/>
      <c r="T6" s="5"/>
      <c r="U6" s="5"/>
    </row>
    <row r="7" spans="2:21" ht="21.75" customHeight="1">
      <c r="B7" s="1888"/>
      <c r="D7" s="218"/>
      <c r="E7" s="218"/>
      <c r="F7" s="219" t="s">
        <v>1210</v>
      </c>
      <c r="G7" s="219"/>
      <c r="H7" s="219"/>
      <c r="I7" s="219"/>
      <c r="J7" s="219"/>
      <c r="K7" s="219"/>
      <c r="L7" s="219" t="s">
        <v>1211</v>
      </c>
      <c r="M7" s="219"/>
      <c r="N7" s="219" t="s">
        <v>1212</v>
      </c>
      <c r="O7" s="691"/>
      <c r="U7" s="691"/>
    </row>
    <row r="8" spans="2:21" ht="77.099999999999994" customHeight="1">
      <c r="B8" s="1888"/>
      <c r="D8" s="656"/>
      <c r="E8" s="2091" t="s">
        <v>1213</v>
      </c>
      <c r="F8" s="2091"/>
      <c r="G8" s="2091" t="s">
        <v>1214</v>
      </c>
      <c r="H8" s="2091"/>
      <c r="I8" s="2091" t="s">
        <v>1215</v>
      </c>
      <c r="J8" s="2091"/>
      <c r="K8" s="2091" t="s">
        <v>2077</v>
      </c>
      <c r="L8" s="2091"/>
      <c r="M8" s="2091" t="s">
        <v>1216</v>
      </c>
      <c r="N8" s="2091"/>
    </row>
    <row r="9" spans="2:21">
      <c r="B9" s="1888"/>
      <c r="D9" s="218"/>
      <c r="E9" s="2101">
        <v>2024</v>
      </c>
      <c r="F9" s="2102"/>
      <c r="G9" s="2102"/>
      <c r="H9" s="2102"/>
      <c r="I9" s="2102"/>
      <c r="J9" s="2102"/>
      <c r="K9" s="2102"/>
      <c r="L9" s="2102"/>
      <c r="M9" s="2102"/>
      <c r="N9" s="2103"/>
    </row>
    <row r="10" spans="2:21">
      <c r="B10" s="1888"/>
      <c r="D10" s="1639" t="s">
        <v>1217</v>
      </c>
      <c r="E10" s="1640"/>
      <c r="F10" s="1641"/>
      <c r="G10" s="1641"/>
      <c r="H10" s="1641"/>
      <c r="I10" s="1641"/>
      <c r="J10" s="1641"/>
      <c r="K10" s="1641"/>
      <c r="L10" s="1641"/>
      <c r="M10" s="1641"/>
      <c r="N10" s="1641"/>
    </row>
    <row r="11" spans="2:21" ht="21.75" customHeight="1">
      <c r="B11" s="1888"/>
      <c r="D11" s="1642" t="s">
        <v>580</v>
      </c>
      <c r="E11" s="2092">
        <v>0</v>
      </c>
      <c r="F11" s="2092"/>
      <c r="G11" s="2092">
        <v>0</v>
      </c>
      <c r="H11" s="2092"/>
      <c r="I11" s="2092">
        <v>0</v>
      </c>
      <c r="J11" s="2092"/>
      <c r="K11" s="2092">
        <v>0</v>
      </c>
      <c r="L11" s="2092"/>
      <c r="M11" s="2092">
        <v>0</v>
      </c>
      <c r="N11" s="2092"/>
    </row>
    <row r="12" spans="2:21" ht="21.75" customHeight="1">
      <c r="B12" s="1888"/>
      <c r="D12" s="1642" t="s">
        <v>1202</v>
      </c>
      <c r="E12" s="2092">
        <v>0</v>
      </c>
      <c r="F12" s="2092"/>
      <c r="G12" s="2092">
        <v>0</v>
      </c>
      <c r="H12" s="2092"/>
      <c r="I12" s="2092">
        <v>0</v>
      </c>
      <c r="J12" s="2092"/>
      <c r="K12" s="2092">
        <v>0</v>
      </c>
      <c r="L12" s="2092"/>
      <c r="M12" s="2092">
        <v>0</v>
      </c>
      <c r="N12" s="2092"/>
    </row>
    <row r="13" spans="2:21" ht="21.75" customHeight="1">
      <c r="B13" s="1888"/>
      <c r="D13" s="1642" t="s">
        <v>578</v>
      </c>
      <c r="E13" s="2092">
        <v>1</v>
      </c>
      <c r="F13" s="2092"/>
      <c r="G13" s="2092">
        <v>0</v>
      </c>
      <c r="H13" s="2092"/>
      <c r="I13" s="2092">
        <v>0</v>
      </c>
      <c r="J13" s="2092"/>
      <c r="K13" s="2092">
        <v>0</v>
      </c>
      <c r="L13" s="2092"/>
      <c r="M13" s="2105" t="s">
        <v>1218</v>
      </c>
      <c r="N13" s="2105"/>
    </row>
    <row r="14" spans="2:21" ht="21.75" customHeight="1">
      <c r="B14" s="1888"/>
      <c r="D14" s="1642" t="s">
        <v>577</v>
      </c>
      <c r="E14" s="2092">
        <v>0</v>
      </c>
      <c r="F14" s="2092"/>
      <c r="G14" s="2092">
        <v>0</v>
      </c>
      <c r="H14" s="2092"/>
      <c r="I14" s="2092">
        <v>0</v>
      </c>
      <c r="J14" s="2092"/>
      <c r="K14" s="2092">
        <v>0</v>
      </c>
      <c r="L14" s="2092"/>
      <c r="M14" s="2092">
        <v>0</v>
      </c>
      <c r="N14" s="2092"/>
    </row>
    <row r="15" spans="2:21" s="571" customFormat="1" ht="21.75" customHeight="1">
      <c r="B15" s="1888"/>
      <c r="D15" s="1642" t="s">
        <v>1219</v>
      </c>
      <c r="E15" s="2092">
        <v>1</v>
      </c>
      <c r="F15" s="2092"/>
      <c r="G15" s="2092">
        <v>0</v>
      </c>
      <c r="H15" s="2092"/>
      <c r="I15" s="2092">
        <v>0</v>
      </c>
      <c r="J15" s="2092"/>
      <c r="K15" s="2092">
        <v>0</v>
      </c>
      <c r="L15" s="2092"/>
      <c r="M15" s="2092">
        <v>24</v>
      </c>
      <c r="N15" s="2092"/>
      <c r="O15" s="148"/>
      <c r="P15" s="148"/>
      <c r="Q15" s="148"/>
      <c r="R15" s="148"/>
      <c r="S15" s="148"/>
      <c r="T15" s="148"/>
      <c r="U15" s="148"/>
    </row>
    <row r="16" spans="2:21" ht="21.75" customHeight="1">
      <c r="B16" s="1888"/>
      <c r="D16" s="1642" t="s">
        <v>575</v>
      </c>
      <c r="E16" s="2092">
        <v>1</v>
      </c>
      <c r="F16" s="2092"/>
      <c r="G16" s="2092">
        <v>1</v>
      </c>
      <c r="H16" s="2092"/>
      <c r="I16" s="2092">
        <v>0</v>
      </c>
      <c r="J16" s="2092"/>
      <c r="K16" s="2092">
        <v>0</v>
      </c>
      <c r="L16" s="2092"/>
      <c r="M16" s="2092">
        <v>5</v>
      </c>
      <c r="N16" s="2092"/>
    </row>
    <row r="17" spans="2:18" ht="21.75" customHeight="1">
      <c r="B17" s="1888"/>
      <c r="D17" s="1642" t="s">
        <v>574</v>
      </c>
      <c r="E17" s="2092">
        <v>0</v>
      </c>
      <c r="F17" s="2092"/>
      <c r="G17" s="2092">
        <v>0</v>
      </c>
      <c r="H17" s="2092"/>
      <c r="I17" s="2092">
        <v>0</v>
      </c>
      <c r="J17" s="2092"/>
      <c r="K17" s="2092">
        <v>0</v>
      </c>
      <c r="L17" s="2092"/>
      <c r="M17" s="2092">
        <v>8</v>
      </c>
      <c r="N17" s="2092"/>
    </row>
    <row r="18" spans="2:18" ht="21.75" customHeight="1">
      <c r="B18" s="1888"/>
      <c r="D18" s="1643" t="s">
        <v>572</v>
      </c>
      <c r="E18" s="2097">
        <v>0</v>
      </c>
      <c r="F18" s="2097"/>
      <c r="G18" s="2097">
        <v>1</v>
      </c>
      <c r="H18" s="2097"/>
      <c r="I18" s="2097">
        <v>0</v>
      </c>
      <c r="J18" s="2097"/>
      <c r="K18" s="2097">
        <v>0</v>
      </c>
      <c r="L18" s="2097"/>
      <c r="M18" s="2097">
        <v>55</v>
      </c>
      <c r="N18" s="2097"/>
    </row>
    <row r="19" spans="2:18" ht="21.75" customHeight="1">
      <c r="B19" s="1888"/>
      <c r="D19" s="1644" t="s">
        <v>1220</v>
      </c>
      <c r="E19" s="2098">
        <v>3</v>
      </c>
      <c r="F19" s="2098"/>
      <c r="G19" s="2099">
        <v>2</v>
      </c>
      <c r="H19" s="2099"/>
      <c r="I19" s="2098">
        <v>0</v>
      </c>
      <c r="J19" s="2098"/>
      <c r="K19" s="2098">
        <v>0</v>
      </c>
      <c r="L19" s="2098"/>
      <c r="M19" s="2104">
        <v>103</v>
      </c>
      <c r="N19" s="2104"/>
    </row>
    <row r="20" spans="2:18">
      <c r="B20" s="1888"/>
      <c r="D20" s="659"/>
      <c r="E20" s="658"/>
      <c r="F20" s="658"/>
      <c r="G20" s="652"/>
      <c r="H20" s="652"/>
      <c r="I20" s="658"/>
      <c r="J20" s="658"/>
      <c r="K20" s="658"/>
      <c r="L20" s="658"/>
      <c r="M20" s="658"/>
      <c r="N20" s="658"/>
      <c r="O20" s="660"/>
      <c r="P20" s="219"/>
      <c r="Q20" s="219"/>
      <c r="R20" s="219"/>
    </row>
    <row r="21" spans="2:18">
      <c r="B21" s="1888"/>
      <c r="D21" s="659"/>
      <c r="E21" s="658"/>
      <c r="F21" s="658"/>
      <c r="G21" s="652"/>
      <c r="H21" s="652"/>
      <c r="I21" s="658"/>
      <c r="J21" s="658"/>
      <c r="K21" s="658"/>
      <c r="L21" s="658"/>
      <c r="M21" s="658"/>
      <c r="N21" s="658"/>
      <c r="O21" s="660"/>
      <c r="P21" s="219"/>
      <c r="Q21" s="219"/>
      <c r="R21" s="219"/>
    </row>
    <row r="22" spans="2:18" ht="21.75" customHeight="1">
      <c r="B22" s="1888"/>
      <c r="D22" s="659"/>
      <c r="E22" s="658"/>
      <c r="F22" s="658"/>
      <c r="G22" s="652"/>
      <c r="H22" s="652"/>
      <c r="I22" s="658"/>
      <c r="J22" s="658"/>
      <c r="K22" s="658"/>
      <c r="L22" s="658"/>
      <c r="M22" s="658"/>
      <c r="N22" s="658"/>
      <c r="O22" s="660"/>
      <c r="P22" s="219"/>
      <c r="Q22" s="219"/>
      <c r="R22" s="219"/>
    </row>
    <row r="23" spans="2:18" ht="21.6" customHeight="1">
      <c r="D23" s="656"/>
      <c r="E23" s="2100" t="s">
        <v>1221</v>
      </c>
      <c r="F23" s="2100"/>
      <c r="G23" s="2100"/>
      <c r="H23" s="2100"/>
      <c r="I23" s="2100"/>
      <c r="J23" s="2100"/>
      <c r="K23" s="2100"/>
      <c r="L23" s="658"/>
      <c r="M23" s="658"/>
      <c r="N23" s="658"/>
      <c r="O23" s="660"/>
    </row>
    <row r="24" spans="2:18" ht="21.75" customHeight="1">
      <c r="D24" s="1833" t="s">
        <v>1217</v>
      </c>
      <c r="E24" s="664" t="s">
        <v>1222</v>
      </c>
      <c r="F24" s="665" t="s">
        <v>1223</v>
      </c>
      <c r="G24" s="665" t="s">
        <v>1224</v>
      </c>
      <c r="H24" s="665" t="s">
        <v>1225</v>
      </c>
      <c r="I24" s="666" t="s">
        <v>1226</v>
      </c>
      <c r="J24" s="665" t="s">
        <v>1227</v>
      </c>
      <c r="K24" s="666" t="s">
        <v>1228</v>
      </c>
      <c r="L24" s="658"/>
      <c r="M24" s="658"/>
      <c r="N24" s="658"/>
      <c r="O24" s="660"/>
    </row>
    <row r="25" spans="2:18" ht="21.75" customHeight="1">
      <c r="D25" s="609" t="s">
        <v>580</v>
      </c>
      <c r="E25" s="1636">
        <v>2224</v>
      </c>
      <c r="F25" s="688">
        <v>2224</v>
      </c>
      <c r="G25" s="688">
        <v>2076</v>
      </c>
      <c r="H25" s="688">
        <v>2046</v>
      </c>
      <c r="I25" s="689">
        <v>2930</v>
      </c>
      <c r="J25" s="688">
        <v>2930</v>
      </c>
      <c r="K25" s="689" t="s">
        <v>864</v>
      </c>
      <c r="L25" s="658"/>
      <c r="M25" s="658"/>
      <c r="N25" s="658"/>
      <c r="O25" s="660"/>
    </row>
    <row r="26" spans="2:18" ht="21.75" customHeight="1">
      <c r="D26" s="609" t="s">
        <v>1202</v>
      </c>
      <c r="E26" s="1636">
        <v>2477</v>
      </c>
      <c r="F26" s="688">
        <v>2477</v>
      </c>
      <c r="G26" s="688">
        <v>2448</v>
      </c>
      <c r="H26" s="688">
        <v>2407</v>
      </c>
      <c r="I26" s="689">
        <v>2453</v>
      </c>
      <c r="J26" s="688">
        <v>2375</v>
      </c>
      <c r="K26" s="689">
        <v>2231</v>
      </c>
      <c r="L26" s="658"/>
      <c r="M26" s="658"/>
      <c r="N26" s="658"/>
      <c r="O26" s="660"/>
    </row>
    <row r="27" spans="2:18" ht="21.75" customHeight="1">
      <c r="D27" s="609" t="s">
        <v>578</v>
      </c>
      <c r="E27" s="1636">
        <v>4583</v>
      </c>
      <c r="F27" s="688">
        <v>4583</v>
      </c>
      <c r="G27" s="688">
        <v>4484</v>
      </c>
      <c r="H27" s="688">
        <v>4729</v>
      </c>
      <c r="I27" s="689">
        <v>4701</v>
      </c>
      <c r="J27" s="688">
        <v>4692</v>
      </c>
      <c r="K27" s="689">
        <v>4496</v>
      </c>
      <c r="L27" s="658"/>
      <c r="M27" s="658"/>
      <c r="N27" s="658"/>
      <c r="O27" s="660"/>
    </row>
    <row r="28" spans="2:18" ht="21.75" customHeight="1">
      <c r="D28" s="609" t="s">
        <v>577</v>
      </c>
      <c r="E28" s="1636">
        <v>2119</v>
      </c>
      <c r="F28" s="688">
        <v>2119</v>
      </c>
      <c r="G28" s="688">
        <v>2141</v>
      </c>
      <c r="H28" s="688">
        <v>2114</v>
      </c>
      <c r="I28" s="688">
        <v>2065</v>
      </c>
      <c r="J28" s="688">
        <v>1968</v>
      </c>
      <c r="K28" s="1633" t="s">
        <v>1229</v>
      </c>
      <c r="L28" s="658"/>
      <c r="M28" s="658"/>
      <c r="N28" s="658"/>
      <c r="O28" s="660"/>
    </row>
    <row r="29" spans="2:18" ht="21.75" customHeight="1">
      <c r="D29" s="609" t="s">
        <v>1219</v>
      </c>
      <c r="E29" s="1636">
        <v>4268</v>
      </c>
      <c r="F29" s="688">
        <v>4268</v>
      </c>
      <c r="G29" s="688">
        <v>4268</v>
      </c>
      <c r="H29" s="688">
        <v>4268</v>
      </c>
      <c r="I29" s="688">
        <v>4268</v>
      </c>
      <c r="J29" s="688">
        <v>4264</v>
      </c>
      <c r="K29" s="1633">
        <v>4264</v>
      </c>
      <c r="L29" s="658"/>
      <c r="M29" s="658"/>
      <c r="N29" s="658"/>
      <c r="O29" s="660"/>
    </row>
    <row r="30" spans="2:18" ht="21.75" customHeight="1">
      <c r="D30" s="609" t="s">
        <v>575</v>
      </c>
      <c r="E30" s="1636">
        <v>5152</v>
      </c>
      <c r="F30" s="688">
        <v>5152</v>
      </c>
      <c r="G30" s="688">
        <v>5152</v>
      </c>
      <c r="H30" s="688">
        <v>5152</v>
      </c>
      <c r="I30" s="689">
        <v>5152</v>
      </c>
      <c r="J30" s="688">
        <v>5152</v>
      </c>
      <c r="K30" s="689">
        <v>5152</v>
      </c>
      <c r="L30" s="658"/>
      <c r="M30" s="658"/>
      <c r="N30" s="658"/>
      <c r="O30" s="660"/>
    </row>
    <row r="31" spans="2:18" ht="21.75" customHeight="1">
      <c r="D31" s="609" t="s">
        <v>574</v>
      </c>
      <c r="E31" s="1636">
        <v>6851</v>
      </c>
      <c r="F31" s="688">
        <v>6851</v>
      </c>
      <c r="G31" s="688">
        <v>6851</v>
      </c>
      <c r="H31" s="688">
        <v>4280</v>
      </c>
      <c r="I31" s="689">
        <v>4267</v>
      </c>
      <c r="J31" s="688">
        <v>4191.2700000000004</v>
      </c>
      <c r="K31" s="689">
        <v>6847</v>
      </c>
      <c r="L31" s="658"/>
      <c r="M31" s="658"/>
      <c r="N31" s="658"/>
      <c r="O31" s="660"/>
    </row>
    <row r="32" spans="2:18" ht="21.75" customHeight="1">
      <c r="D32" s="305" t="s">
        <v>572</v>
      </c>
      <c r="E32" s="1637">
        <v>913</v>
      </c>
      <c r="F32" s="685">
        <v>913</v>
      </c>
      <c r="G32" s="685">
        <v>913</v>
      </c>
      <c r="H32" s="685">
        <v>897</v>
      </c>
      <c r="I32" s="686">
        <v>897</v>
      </c>
      <c r="J32" s="685">
        <v>897</v>
      </c>
      <c r="K32" s="686">
        <v>891</v>
      </c>
      <c r="L32" s="658"/>
      <c r="M32" s="658"/>
      <c r="N32" s="658"/>
      <c r="O32" s="660"/>
    </row>
    <row r="33" spans="4:15" ht="21.75" customHeight="1">
      <c r="D33" s="306" t="s">
        <v>1220</v>
      </c>
      <c r="E33" s="1638">
        <f>SUM(E29:E32)</f>
        <v>17184</v>
      </c>
      <c r="F33" s="683">
        <f>SUM(F29:F32)</f>
        <v>17184</v>
      </c>
      <c r="G33" s="683">
        <v>28333</v>
      </c>
      <c r="H33" s="683">
        <f>SUM(H29:H32)</f>
        <v>14597</v>
      </c>
      <c r="I33" s="684">
        <f>SUM(I29:I32)</f>
        <v>14584</v>
      </c>
      <c r="J33" s="683">
        <v>26469</v>
      </c>
      <c r="K33" s="684">
        <f>SUM(K29:K32)</f>
        <v>17154</v>
      </c>
      <c r="L33" s="658"/>
      <c r="M33" s="658"/>
      <c r="N33" s="658"/>
      <c r="O33" s="660"/>
    </row>
    <row r="34" spans="4:15" ht="5.25" customHeight="1">
      <c r="D34" s="1634"/>
      <c r="E34" s="1635"/>
      <c r="F34" s="1635"/>
      <c r="G34" s="1635"/>
      <c r="H34" s="1635"/>
      <c r="I34" s="1635"/>
      <c r="J34" s="1635"/>
      <c r="K34" s="1635"/>
      <c r="L34" s="658"/>
      <c r="M34" s="658"/>
      <c r="N34" s="658"/>
      <c r="O34" s="660"/>
    </row>
    <row r="35" spans="4:15" ht="24.75" customHeight="1">
      <c r="D35" s="2070" t="s">
        <v>1230</v>
      </c>
      <c r="E35" s="2070"/>
      <c r="F35" s="2070"/>
      <c r="G35" s="2070"/>
      <c r="H35" s="2070"/>
      <c r="I35" s="2070"/>
      <c r="J35" s="2070"/>
      <c r="K35" s="2070"/>
      <c r="L35" s="745"/>
      <c r="M35" s="745"/>
      <c r="N35" s="745"/>
    </row>
    <row r="36" spans="4:15">
      <c r="D36" s="2070" t="s">
        <v>1231</v>
      </c>
      <c r="E36" s="2070"/>
      <c r="F36" s="2070"/>
      <c r="G36" s="2070"/>
      <c r="H36" s="2070"/>
      <c r="I36" s="2070"/>
      <c r="J36" s="2070"/>
      <c r="K36" s="2070"/>
      <c r="L36" s="2070"/>
      <c r="M36" s="2070"/>
      <c r="N36" s="2070"/>
    </row>
    <row r="37" spans="4:15" ht="21.75" customHeight="1">
      <c r="D37" s="2070" t="s">
        <v>1232</v>
      </c>
      <c r="E37" s="2070"/>
      <c r="F37" s="2070"/>
      <c r="G37" s="2070"/>
      <c r="H37" s="2070"/>
      <c r="I37" s="2070"/>
      <c r="J37" s="2070"/>
      <c r="K37" s="2070"/>
      <c r="L37" s="745"/>
      <c r="M37" s="745"/>
      <c r="N37" s="745"/>
    </row>
    <row r="38" spans="4:15" ht="15.75" customHeight="1">
      <c r="D38" s="2070" t="s">
        <v>1233</v>
      </c>
      <c r="E38" s="2070"/>
      <c r="F38" s="2070"/>
      <c r="G38" s="2070"/>
      <c r="H38" s="2070"/>
      <c r="I38" s="2070"/>
      <c r="J38" s="2070"/>
      <c r="K38" s="2070"/>
      <c r="L38" s="2070"/>
      <c r="M38" s="2070"/>
      <c r="N38" s="2070"/>
    </row>
    <row r="39" spans="4:15" ht="17.25" customHeight="1">
      <c r="D39" s="2067" t="s">
        <v>1234</v>
      </c>
      <c r="E39" s="2067"/>
      <c r="F39" s="2067"/>
      <c r="G39" s="2067"/>
      <c r="H39" s="2067"/>
      <c r="I39" s="2067"/>
      <c r="J39" s="2067"/>
      <c r="K39" s="2067"/>
      <c r="L39" s="2067"/>
      <c r="M39" s="2067"/>
      <c r="N39" s="2067"/>
    </row>
    <row r="40" spans="4:15" ht="21.75" customHeight="1">
      <c r="D40" s="176"/>
      <c r="E40" s="176"/>
    </row>
    <row r="41" spans="4:15" ht="21.75" customHeight="1">
      <c r="D41" s="218"/>
      <c r="E41" s="218"/>
      <c r="F41" s="218"/>
      <c r="G41" s="218"/>
      <c r="H41" s="218"/>
      <c r="I41" s="218"/>
      <c r="J41" s="218"/>
      <c r="K41" s="218"/>
      <c r="L41" s="218"/>
      <c r="M41" s="218"/>
    </row>
    <row r="42" spans="4:15" ht="33.200000000000003" customHeight="1">
      <c r="D42" s="691"/>
      <c r="E42" s="2119" t="s">
        <v>1235</v>
      </c>
      <c r="F42" s="2119"/>
      <c r="G42" s="2119"/>
      <c r="H42" s="2119"/>
      <c r="I42" s="2119"/>
      <c r="J42" s="2119"/>
      <c r="K42" s="2119"/>
      <c r="L42" s="2119"/>
      <c r="M42" s="700"/>
    </row>
    <row r="43" spans="4:15" ht="45.6" customHeight="1">
      <c r="D43" s="1833" t="s">
        <v>1217</v>
      </c>
      <c r="E43" s="2116" t="s">
        <v>1236</v>
      </c>
      <c r="F43" s="2117"/>
      <c r="G43" s="2118" t="s">
        <v>1237</v>
      </c>
      <c r="H43" s="2117"/>
      <c r="I43" s="2118" t="s">
        <v>1238</v>
      </c>
      <c r="J43" s="2117"/>
      <c r="K43" s="2116" t="s">
        <v>1239</v>
      </c>
      <c r="L43" s="2116"/>
      <c r="M43" s="690"/>
    </row>
    <row r="44" spans="4:15" ht="21.75" customHeight="1">
      <c r="D44" s="609" t="s">
        <v>580</v>
      </c>
      <c r="E44" s="163"/>
      <c r="F44" s="694">
        <v>0</v>
      </c>
      <c r="G44" s="695"/>
      <c r="H44" s="694">
        <v>0</v>
      </c>
      <c r="I44" s="695"/>
      <c r="J44" s="694">
        <v>0</v>
      </c>
      <c r="K44" s="692"/>
      <c r="L44" s="692">
        <v>0</v>
      </c>
      <c r="M44" s="652"/>
    </row>
    <row r="45" spans="4:15" ht="21.75" customHeight="1">
      <c r="D45" s="609" t="s">
        <v>1202</v>
      </c>
      <c r="E45" s="163"/>
      <c r="F45" s="694">
        <v>0</v>
      </c>
      <c r="G45" s="695"/>
      <c r="H45" s="694">
        <v>0</v>
      </c>
      <c r="I45" s="695"/>
      <c r="J45" s="694">
        <v>0</v>
      </c>
      <c r="K45" s="692"/>
      <c r="L45" s="692">
        <v>0</v>
      </c>
      <c r="M45" s="652"/>
    </row>
    <row r="46" spans="4:15" ht="21.75" customHeight="1">
      <c r="D46" s="609" t="s">
        <v>578</v>
      </c>
      <c r="E46" s="163"/>
      <c r="F46" s="694">
        <v>0</v>
      </c>
      <c r="G46" s="695"/>
      <c r="H46" s="694">
        <v>0</v>
      </c>
      <c r="I46" s="695"/>
      <c r="J46" s="694">
        <v>0</v>
      </c>
      <c r="K46" s="692"/>
      <c r="L46" s="692">
        <v>0</v>
      </c>
      <c r="M46" s="652"/>
    </row>
    <row r="47" spans="4:15" ht="21.75" customHeight="1">
      <c r="D47" s="609" t="s">
        <v>577</v>
      </c>
      <c r="E47" s="163"/>
      <c r="F47" s="694">
        <v>0</v>
      </c>
      <c r="G47" s="695"/>
      <c r="H47" s="694">
        <v>0</v>
      </c>
      <c r="I47" s="695"/>
      <c r="J47" s="694">
        <v>0</v>
      </c>
      <c r="K47" s="692"/>
      <c r="L47" s="692">
        <v>0</v>
      </c>
      <c r="M47" s="652"/>
    </row>
    <row r="48" spans="4:15" ht="21.75" customHeight="1">
      <c r="D48" s="609" t="s">
        <v>576</v>
      </c>
      <c r="E48" s="163"/>
      <c r="F48" s="694">
        <v>0</v>
      </c>
      <c r="G48" s="695"/>
      <c r="H48" s="694">
        <v>0</v>
      </c>
      <c r="I48" s="695"/>
      <c r="J48" s="694">
        <v>0</v>
      </c>
      <c r="K48" s="692"/>
      <c r="L48" s="692">
        <v>0</v>
      </c>
      <c r="M48" s="652"/>
    </row>
    <row r="49" spans="4:14" ht="21.75" customHeight="1">
      <c r="D49" s="609" t="s">
        <v>575</v>
      </c>
      <c r="E49" s="654"/>
      <c r="F49" s="694">
        <v>0</v>
      </c>
      <c r="G49" s="695"/>
      <c r="H49" s="694">
        <v>0</v>
      </c>
      <c r="I49" s="695"/>
      <c r="J49" s="694">
        <v>0</v>
      </c>
      <c r="K49" s="692"/>
      <c r="L49" s="692">
        <v>0</v>
      </c>
      <c r="M49" s="652"/>
    </row>
    <row r="50" spans="4:14" ht="21.75" customHeight="1">
      <c r="D50" s="609" t="s">
        <v>574</v>
      </c>
      <c r="E50" s="163"/>
      <c r="F50" s="694">
        <v>0</v>
      </c>
      <c r="G50" s="695"/>
      <c r="H50" s="694">
        <v>0</v>
      </c>
      <c r="I50" s="695"/>
      <c r="J50" s="694">
        <v>0</v>
      </c>
      <c r="K50" s="692"/>
      <c r="L50" s="692">
        <v>0</v>
      </c>
      <c r="M50" s="652"/>
    </row>
    <row r="51" spans="4:14" ht="21.75" customHeight="1">
      <c r="D51" s="305" t="s">
        <v>572</v>
      </c>
      <c r="E51" s="163"/>
      <c r="F51" s="694">
        <v>0</v>
      </c>
      <c r="G51" s="695"/>
      <c r="H51" s="694">
        <v>0</v>
      </c>
      <c r="I51" s="695"/>
      <c r="J51" s="694">
        <v>0</v>
      </c>
      <c r="K51" s="692"/>
      <c r="L51" s="692">
        <v>0</v>
      </c>
      <c r="M51" s="652"/>
    </row>
    <row r="52" spans="4:14" ht="21.75" customHeight="1">
      <c r="D52" s="696" t="s">
        <v>1220</v>
      </c>
      <c r="E52" s="696"/>
      <c r="F52" s="697">
        <f>SUM(F44:F51)</f>
        <v>0</v>
      </c>
      <c r="G52" s="698"/>
      <c r="H52" s="697">
        <f>SUM(H44:H51)</f>
        <v>0</v>
      </c>
      <c r="I52" s="698"/>
      <c r="J52" s="697">
        <f>SUM(J44:J51)</f>
        <v>0</v>
      </c>
      <c r="K52" s="699"/>
      <c r="L52" s="699">
        <f>SUM(L44:L51)</f>
        <v>0</v>
      </c>
      <c r="M52" s="658"/>
    </row>
    <row r="53" spans="4:14" ht="12.75" customHeight="1">
      <c r="D53" s="2115"/>
      <c r="E53" s="2115"/>
      <c r="F53" s="2115"/>
      <c r="G53" s="2115"/>
      <c r="H53" s="2115"/>
      <c r="I53" s="2115"/>
      <c r="J53" s="2115"/>
      <c r="K53" s="2115"/>
      <c r="L53" s="2115"/>
      <c r="M53" s="2115"/>
      <c r="N53" s="2115"/>
    </row>
    <row r="54" spans="4:14" ht="21.75" customHeight="1"/>
    <row r="55" spans="4:14" ht="32.450000000000003" customHeight="1">
      <c r="D55" s="2107" t="s">
        <v>1240</v>
      </c>
      <c r="E55" s="2108"/>
      <c r="F55" s="2108"/>
      <c r="G55" s="2108"/>
      <c r="H55" s="2108"/>
      <c r="I55" s="2108"/>
      <c r="J55" s="2108"/>
      <c r="K55" s="2108"/>
      <c r="L55" s="2109"/>
      <c r="M55" s="150"/>
      <c r="N55" s="150"/>
    </row>
    <row r="56" spans="4:14">
      <c r="D56" s="706"/>
      <c r="E56" s="706"/>
      <c r="F56" s="706"/>
      <c r="G56" s="706"/>
      <c r="H56" s="706"/>
      <c r="I56" s="706"/>
      <c r="J56" s="706"/>
      <c r="K56" s="706"/>
      <c r="L56" s="706"/>
      <c r="M56" s="150"/>
      <c r="N56" s="150"/>
    </row>
    <row r="58" spans="4:14" ht="24.6" customHeight="1">
      <c r="D58" s="2114"/>
      <c r="E58" s="2114"/>
      <c r="F58" s="2114"/>
      <c r="G58" s="2114"/>
      <c r="H58" s="2114"/>
      <c r="I58" s="2114"/>
      <c r="J58" s="2114"/>
      <c r="K58" s="2114"/>
      <c r="L58" s="2114"/>
      <c r="M58" s="702"/>
      <c r="N58" s="702"/>
    </row>
    <row r="59" spans="4:14" ht="21.75" customHeight="1">
      <c r="D59" s="702"/>
      <c r="E59" s="702"/>
      <c r="F59" s="702"/>
      <c r="G59" s="702"/>
      <c r="H59" s="702"/>
      <c r="I59" s="702"/>
      <c r="J59" s="702"/>
      <c r="K59" s="702"/>
      <c r="L59" s="702"/>
      <c r="M59" s="702"/>
      <c r="N59" s="702"/>
    </row>
    <row r="60" spans="4:14" ht="26.85" customHeight="1">
      <c r="D60" s="703" t="s">
        <v>1217</v>
      </c>
      <c r="E60" s="2113" t="s">
        <v>1241</v>
      </c>
      <c r="F60" s="2113"/>
    </row>
    <row r="61" spans="4:14" ht="21.75" customHeight="1">
      <c r="D61" s="614" t="s">
        <v>580</v>
      </c>
      <c r="E61" s="176"/>
      <c r="F61" s="653" t="s">
        <v>1242</v>
      </c>
      <c r="H61" s="308"/>
      <c r="I61" s="176"/>
      <c r="J61" s="176"/>
      <c r="K61" s="653"/>
    </row>
    <row r="62" spans="4:14" ht="21.75" customHeight="1">
      <c r="D62" s="614" t="s">
        <v>1202</v>
      </c>
      <c r="E62" s="176"/>
      <c r="F62" s="653" t="s">
        <v>1242</v>
      </c>
    </row>
    <row r="63" spans="4:14" ht="21.75" customHeight="1">
      <c r="D63" s="614" t="s">
        <v>578</v>
      </c>
      <c r="E63" s="176"/>
      <c r="F63" s="653" t="s">
        <v>1242</v>
      </c>
    </row>
    <row r="64" spans="4:14" ht="21.75" customHeight="1">
      <c r="D64" s="614" t="s">
        <v>577</v>
      </c>
      <c r="E64" s="176"/>
      <c r="F64" s="653" t="s">
        <v>1242</v>
      </c>
    </row>
    <row r="65" spans="4:21" ht="21.75" customHeight="1">
      <c r="D65" s="614" t="s">
        <v>576</v>
      </c>
      <c r="E65" s="176"/>
      <c r="F65" s="704" t="s">
        <v>1243</v>
      </c>
    </row>
    <row r="66" spans="4:21" ht="21.75" customHeight="1">
      <c r="D66" s="614" t="s">
        <v>575</v>
      </c>
      <c r="E66" s="176"/>
      <c r="F66" s="653" t="s">
        <v>1242</v>
      </c>
    </row>
    <row r="67" spans="4:21" ht="21.75" customHeight="1">
      <c r="D67" s="614" t="s">
        <v>574</v>
      </c>
      <c r="E67" s="176"/>
      <c r="F67" s="653" t="s">
        <v>1242</v>
      </c>
    </row>
    <row r="68" spans="4:21" ht="21.75" customHeight="1">
      <c r="D68" s="614" t="s">
        <v>572</v>
      </c>
      <c r="E68" s="176"/>
      <c r="F68" s="704" t="s">
        <v>1243</v>
      </c>
    </row>
    <row r="69" spans="4:21" ht="21.75" customHeight="1"/>
    <row r="70" spans="4:21">
      <c r="E70" s="705"/>
      <c r="F70" s="176"/>
      <c r="G70" s="657"/>
    </row>
    <row r="71" spans="4:21" ht="21.75" customHeight="1">
      <c r="D71" s="2106"/>
      <c r="E71" s="2106"/>
      <c r="F71" s="2106"/>
      <c r="G71" s="2106"/>
      <c r="H71" s="2106"/>
      <c r="I71" s="2106"/>
      <c r="J71" s="2106"/>
      <c r="K71" s="2106"/>
      <c r="L71" s="2106"/>
      <c r="M71" s="2106"/>
      <c r="N71" s="2106"/>
      <c r="O71" s="2106"/>
      <c r="P71" s="2106"/>
      <c r="Q71" s="2106"/>
      <c r="R71" s="2106"/>
      <c r="S71" s="2106"/>
      <c r="T71" s="2106"/>
      <c r="U71" s="2106"/>
    </row>
    <row r="72" spans="4:21" ht="147.6" customHeight="1">
      <c r="D72" s="2110" t="s">
        <v>1244</v>
      </c>
      <c r="E72" s="2111"/>
      <c r="F72" s="2111"/>
      <c r="G72" s="2111"/>
      <c r="H72" s="2111"/>
      <c r="I72" s="2111"/>
      <c r="J72" s="2111"/>
      <c r="K72" s="2111"/>
      <c r="L72" s="2112"/>
      <c r="M72" s="701" t="s">
        <v>1245</v>
      </c>
      <c r="N72" s="701"/>
    </row>
    <row r="73" spans="4:21">
      <c r="D73" s="701"/>
      <c r="E73" s="701"/>
      <c r="F73" s="701"/>
      <c r="G73" s="701"/>
      <c r="H73" s="701"/>
      <c r="I73" s="701"/>
      <c r="J73" s="701"/>
      <c r="K73" s="701"/>
      <c r="L73" s="701"/>
      <c r="M73" s="701"/>
      <c r="N73" s="701"/>
    </row>
    <row r="74" spans="4:21">
      <c r="D74" s="2095"/>
      <c r="E74" s="2095"/>
      <c r="F74" s="2096"/>
      <c r="G74" s="2096"/>
      <c r="H74" s="2096"/>
      <c r="I74" s="2096"/>
      <c r="J74" s="2096"/>
      <c r="K74" s="2096"/>
      <c r="L74" s="2096"/>
      <c r="M74" s="2096"/>
      <c r="N74" s="2096"/>
    </row>
    <row r="75" spans="4:21" ht="21.75" customHeight="1">
      <c r="D75" s="2094"/>
      <c r="E75" s="2094"/>
      <c r="F75" s="2073"/>
      <c r="G75" s="2073"/>
      <c r="H75" s="2073"/>
      <c r="I75" s="2073"/>
      <c r="J75" s="2073"/>
      <c r="K75" s="2073"/>
      <c r="L75" s="2073"/>
      <c r="M75" s="2073"/>
      <c r="N75" s="2073"/>
    </row>
    <row r="76" spans="4:21" ht="21.75" customHeight="1">
      <c r="D76" s="2094"/>
      <c r="E76" s="2094"/>
      <c r="F76" s="2073"/>
      <c r="G76" s="2073"/>
      <c r="H76" s="2073"/>
      <c r="I76" s="2073"/>
      <c r="J76" s="2073"/>
    </row>
    <row r="77" spans="4:21" ht="25.7" customHeight="1">
      <c r="D77" s="2094"/>
      <c r="E77" s="2094"/>
      <c r="F77" s="2073"/>
      <c r="G77" s="2073"/>
      <c r="H77" s="2073"/>
      <c r="I77" s="2073"/>
      <c r="J77" s="2073"/>
      <c r="K77" s="2073"/>
      <c r="L77" s="2073"/>
      <c r="M77" s="2073"/>
      <c r="N77" s="2073"/>
    </row>
  </sheetData>
  <sheetProtection algorithmName="SHA-512" hashValue="JVPnX+riKKwxrQ7Vcl4rfkaiv28mIBIZHJwmvxTzVsnxRdadCNUTmVo6A/idDpJltFOkapklFbgy4E0A4ESd9g==" saltValue="8KoFTVYrvzVjDexFGta0BA==" spinCount="100000" sheet="1" objects="1" scenarios="1"/>
  <mergeCells count="74">
    <mergeCell ref="D37:K37"/>
    <mergeCell ref="D71:U71"/>
    <mergeCell ref="D55:L55"/>
    <mergeCell ref="D72:L72"/>
    <mergeCell ref="E60:F60"/>
    <mergeCell ref="D58:L58"/>
    <mergeCell ref="D53:N53"/>
    <mergeCell ref="D38:N38"/>
    <mergeCell ref="D39:N39"/>
    <mergeCell ref="E43:F43"/>
    <mergeCell ref="G43:H43"/>
    <mergeCell ref="I43:J43"/>
    <mergeCell ref="K43:L43"/>
    <mergeCell ref="E42:L42"/>
    <mergeCell ref="E23:K23"/>
    <mergeCell ref="E9:N9"/>
    <mergeCell ref="D36:N36"/>
    <mergeCell ref="D35:K35"/>
    <mergeCell ref="M14:N14"/>
    <mergeCell ref="M12:N12"/>
    <mergeCell ref="M11:N11"/>
    <mergeCell ref="M18:N18"/>
    <mergeCell ref="M19:N19"/>
    <mergeCell ref="M15:N15"/>
    <mergeCell ref="M16:N16"/>
    <mergeCell ref="M17:N17"/>
    <mergeCell ref="M13:N13"/>
    <mergeCell ref="I19:J19"/>
    <mergeCell ref="K15:L15"/>
    <mergeCell ref="K16:L16"/>
    <mergeCell ref="I18:J18"/>
    <mergeCell ref="K17:L17"/>
    <mergeCell ref="K13:L13"/>
    <mergeCell ref="K14:L14"/>
    <mergeCell ref="K12:L12"/>
    <mergeCell ref="B5:B22"/>
    <mergeCell ref="E18:F18"/>
    <mergeCell ref="E19:F19"/>
    <mergeCell ref="G15:H15"/>
    <mergeCell ref="G16:H16"/>
    <mergeCell ref="G17:H17"/>
    <mergeCell ref="G13:H13"/>
    <mergeCell ref="G14:H14"/>
    <mergeCell ref="G12:H12"/>
    <mergeCell ref="G11:H11"/>
    <mergeCell ref="G18:H18"/>
    <mergeCell ref="G19:H19"/>
    <mergeCell ref="E8:F8"/>
    <mergeCell ref="G8:H8"/>
    <mergeCell ref="E11:F11"/>
    <mergeCell ref="E12:F12"/>
    <mergeCell ref="D5:K5"/>
    <mergeCell ref="D76:J76"/>
    <mergeCell ref="D77:N77"/>
    <mergeCell ref="D75:N75"/>
    <mergeCell ref="D74:N74"/>
    <mergeCell ref="I16:J16"/>
    <mergeCell ref="I17:J17"/>
    <mergeCell ref="E15:F15"/>
    <mergeCell ref="E16:F16"/>
    <mergeCell ref="E17:F17"/>
    <mergeCell ref="E13:F13"/>
    <mergeCell ref="E14:F14"/>
    <mergeCell ref="K18:L18"/>
    <mergeCell ref="K19:L19"/>
    <mergeCell ref="I13:J13"/>
    <mergeCell ref="I14:J14"/>
    <mergeCell ref="K8:L8"/>
    <mergeCell ref="M8:N8"/>
    <mergeCell ref="I8:J8"/>
    <mergeCell ref="I15:J15"/>
    <mergeCell ref="I12:J12"/>
    <mergeCell ref="I11:J11"/>
    <mergeCell ref="K11:L11"/>
  </mergeCells>
  <pageMargins left="0.75" right="0.75" top="1" bottom="1" header="0.5" footer="0.5"/>
  <pageSetup orientation="portrait" horizontalDpi="4294967295" verticalDpi="4294967295" r:id="rId1"/>
  <customProperties>
    <customPr name="_pios_id" r:id="rId2"/>
  </customPropertie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B5:K59"/>
  <sheetViews>
    <sheetView showGridLines="0" showRuler="0" topLeftCell="A24" zoomScaleNormal="100" zoomScaleSheetLayoutView="100" workbookViewId="0"/>
  </sheetViews>
  <sheetFormatPr defaultColWidth="12.85546875" defaultRowHeight="12.75"/>
  <cols>
    <col min="1" max="3" width="12.85546875" style="148"/>
    <col min="4" max="4" width="41.5703125" style="148" customWidth="1"/>
    <col min="5" max="5" width="14.5703125" style="148" customWidth="1"/>
    <col min="6" max="6" width="22.5703125" style="148" customWidth="1"/>
    <col min="7" max="11" width="14.5703125" style="148" customWidth="1"/>
    <col min="12" max="15" width="14.42578125" style="148" customWidth="1"/>
    <col min="16" max="16384" width="12.85546875" style="148"/>
  </cols>
  <sheetData>
    <row r="5" spans="2:6" ht="18.75">
      <c r="B5" s="1888"/>
      <c r="D5" s="147" t="s">
        <v>1246</v>
      </c>
      <c r="E5" s="218"/>
    </row>
    <row r="6" spans="2:6">
      <c r="B6" s="1888"/>
    </row>
    <row r="7" spans="2:6" ht="14.25" customHeight="1">
      <c r="B7" s="1888"/>
      <c r="D7" s="218"/>
      <c r="E7" s="707"/>
    </row>
    <row r="8" spans="2:6" ht="14.25" customHeight="1">
      <c r="B8" s="1888"/>
      <c r="D8" s="218"/>
      <c r="E8" s="308"/>
      <c r="F8" s="32"/>
    </row>
    <row r="9" spans="2:6" ht="14.25" customHeight="1">
      <c r="B9" s="1888"/>
      <c r="D9" s="218"/>
      <c r="E9" s="707"/>
      <c r="F9" s="32"/>
    </row>
    <row r="10" spans="2:6" ht="14.25" customHeight="1">
      <c r="B10" s="1888"/>
      <c r="D10" s="218"/>
      <c r="E10" s="707"/>
      <c r="F10" s="32"/>
    </row>
    <row r="11" spans="2:6" ht="14.25" customHeight="1">
      <c r="B11" s="1888"/>
      <c r="D11" s="218"/>
      <c r="E11" s="707"/>
      <c r="F11" s="32"/>
    </row>
    <row r="12" spans="2:6" ht="24.2" customHeight="1">
      <c r="B12" s="1888"/>
      <c r="D12" s="709"/>
      <c r="E12" s="308"/>
      <c r="F12" s="32"/>
    </row>
    <row r="13" spans="2:6" ht="21.75" customHeight="1">
      <c r="B13" s="1888"/>
      <c r="D13" s="710"/>
      <c r="E13" s="645"/>
      <c r="F13" s="32"/>
    </row>
    <row r="14" spans="2:6" ht="21.75" customHeight="1">
      <c r="B14" s="1888"/>
      <c r="D14" s="716" t="s">
        <v>580</v>
      </c>
      <c r="E14" s="647"/>
      <c r="F14" s="308"/>
    </row>
    <row r="15" spans="2:6" ht="21.75" customHeight="1">
      <c r="B15" s="1888"/>
      <c r="D15" s="716" t="s">
        <v>1202</v>
      </c>
      <c r="E15" s="647"/>
      <c r="F15" s="32"/>
    </row>
    <row r="16" spans="2:6" ht="21.75" customHeight="1">
      <c r="B16" s="1888"/>
      <c r="D16" s="716" t="s">
        <v>578</v>
      </c>
      <c r="E16" s="647"/>
      <c r="F16" s="32"/>
    </row>
    <row r="17" spans="2:11" ht="21.75" customHeight="1">
      <c r="B17" s="1888"/>
      <c r="D17" s="716" t="s">
        <v>577</v>
      </c>
      <c r="E17" s="647"/>
      <c r="F17" s="32"/>
    </row>
    <row r="18" spans="2:11" ht="21.75" customHeight="1">
      <c r="B18" s="1888"/>
      <c r="D18" s="716" t="s">
        <v>576</v>
      </c>
      <c r="E18" s="647"/>
      <c r="F18" s="32"/>
      <c r="G18" s="32"/>
      <c r="H18" s="711"/>
      <c r="I18" s="32"/>
    </row>
    <row r="19" spans="2:11" ht="21.75" customHeight="1">
      <c r="B19" s="1888"/>
      <c r="D19" s="716" t="s">
        <v>575</v>
      </c>
      <c r="E19" s="712"/>
      <c r="F19" s="713"/>
      <c r="G19" s="713"/>
      <c r="H19" s="713"/>
      <c r="I19" s="713"/>
    </row>
    <row r="20" spans="2:11" ht="21.75" customHeight="1">
      <c r="B20" s="1888"/>
      <c r="D20" s="716" t="s">
        <v>574</v>
      </c>
      <c r="E20" s="712"/>
      <c r="F20" s="1549"/>
      <c r="G20" s="713"/>
      <c r="H20" s="713"/>
      <c r="I20" s="713"/>
    </row>
    <row r="21" spans="2:11" ht="21.75" customHeight="1">
      <c r="B21" s="1888"/>
      <c r="D21" s="716" t="s">
        <v>572</v>
      </c>
      <c r="E21" s="712"/>
      <c r="F21" s="1591"/>
      <c r="G21" s="713"/>
      <c r="H21" s="713"/>
      <c r="I21" s="713"/>
    </row>
    <row r="22" spans="2:11" ht="21.75" customHeight="1">
      <c r="B22" s="1888"/>
      <c r="D22" s="716" t="s">
        <v>573</v>
      </c>
      <c r="E22" s="712"/>
      <c r="F22" s="1549"/>
      <c r="G22" s="713"/>
      <c r="H22" s="713"/>
      <c r="I22" s="713"/>
    </row>
    <row r="23" spans="2:11" ht="21.75" customHeight="1">
      <c r="B23" s="1888"/>
      <c r="D23" s="717" t="s">
        <v>1247</v>
      </c>
      <c r="E23" s="714"/>
      <c r="F23" s="1549"/>
      <c r="G23" s="713"/>
      <c r="H23" s="713"/>
      <c r="I23" s="713"/>
    </row>
    <row r="24" spans="2:11" ht="21.75" customHeight="1">
      <c r="B24" s="1888"/>
      <c r="D24" s="1788" t="s">
        <v>1248</v>
      </c>
      <c r="E24" s="1788"/>
      <c r="I24" s="176"/>
    </row>
    <row r="25" spans="2:11" ht="21.75" customHeight="1">
      <c r="D25" s="5" t="s">
        <v>1249</v>
      </c>
    </row>
    <row r="26" spans="2:11" ht="21.75" customHeight="1">
      <c r="D26" s="10" t="s">
        <v>1250</v>
      </c>
      <c r="E26" s="11">
        <v>2024</v>
      </c>
      <c r="F26" s="12">
        <v>2023</v>
      </c>
      <c r="G26" s="12">
        <v>2022</v>
      </c>
      <c r="H26" s="12">
        <v>2021</v>
      </c>
      <c r="I26" s="9">
        <v>2020</v>
      </c>
      <c r="J26" s="12">
        <v>2019</v>
      </c>
      <c r="K26" s="9">
        <v>2018</v>
      </c>
    </row>
    <row r="27" spans="2:11" ht="21.75" customHeight="1">
      <c r="D27" s="303" t="s">
        <v>859</v>
      </c>
      <c r="E27" s="667">
        <v>229</v>
      </c>
      <c r="F27" s="668">
        <v>231</v>
      </c>
      <c r="G27" s="668">
        <v>215</v>
      </c>
      <c r="H27" s="668">
        <v>214</v>
      </c>
      <c r="I27" s="669">
        <v>219</v>
      </c>
      <c r="J27" s="668">
        <v>198</v>
      </c>
      <c r="K27" s="669">
        <v>178</v>
      </c>
    </row>
    <row r="28" spans="2:11" ht="21.75" customHeight="1">
      <c r="D28" s="304" t="s">
        <v>1123</v>
      </c>
      <c r="E28" s="731">
        <v>43.4</v>
      </c>
      <c r="F28" s="732">
        <v>44</v>
      </c>
      <c r="G28" s="732">
        <v>47</v>
      </c>
      <c r="H28" s="732">
        <v>41</v>
      </c>
      <c r="I28" s="733">
        <v>44</v>
      </c>
      <c r="J28" s="732">
        <v>46</v>
      </c>
      <c r="K28" s="734" t="s">
        <v>1251</v>
      </c>
    </row>
    <row r="29" spans="2:11" ht="21.75" customHeight="1">
      <c r="D29" s="304" t="s">
        <v>840</v>
      </c>
      <c r="E29" s="671">
        <v>120</v>
      </c>
      <c r="F29" s="672">
        <v>107</v>
      </c>
      <c r="G29" s="672">
        <v>101</v>
      </c>
      <c r="H29" s="672">
        <v>99</v>
      </c>
      <c r="I29" s="673">
        <v>104</v>
      </c>
      <c r="J29" s="672">
        <v>106</v>
      </c>
      <c r="K29" s="719" t="s">
        <v>1252</v>
      </c>
    </row>
    <row r="30" spans="2:11" ht="21.75" customHeight="1">
      <c r="D30" s="304" t="s">
        <v>841</v>
      </c>
      <c r="E30" s="731">
        <v>194</v>
      </c>
      <c r="F30" s="732">
        <v>169</v>
      </c>
      <c r="G30" s="732">
        <v>201</v>
      </c>
      <c r="H30" s="732">
        <v>156</v>
      </c>
      <c r="I30" s="733">
        <v>100</v>
      </c>
      <c r="J30" s="732">
        <v>87</v>
      </c>
      <c r="K30" s="734" t="s">
        <v>1253</v>
      </c>
    </row>
    <row r="31" spans="2:11" ht="21.75" customHeight="1">
      <c r="D31" s="304" t="s">
        <v>1254</v>
      </c>
      <c r="E31" s="731">
        <v>48.3</v>
      </c>
      <c r="F31" s="732">
        <v>47</v>
      </c>
      <c r="G31" s="732"/>
      <c r="H31" s="732"/>
      <c r="I31" s="733"/>
      <c r="J31" s="732"/>
      <c r="K31" s="734"/>
    </row>
    <row r="32" spans="2:11" ht="21.75" customHeight="1">
      <c r="D32" s="304" t="s">
        <v>1255</v>
      </c>
      <c r="E32" s="731">
        <v>7</v>
      </c>
      <c r="F32" s="732"/>
      <c r="G32" s="732"/>
      <c r="H32" s="732"/>
      <c r="I32" s="733"/>
      <c r="J32" s="732"/>
      <c r="K32" s="734"/>
    </row>
    <row r="33" spans="4:11" ht="21.75" customHeight="1">
      <c r="D33" s="306" t="s">
        <v>1109</v>
      </c>
      <c r="E33" s="676">
        <f>SUM(E27:E32)</f>
        <v>641.69999999999993</v>
      </c>
      <c r="F33" s="679">
        <f>SUM(F27:F31)</f>
        <v>598</v>
      </c>
      <c r="G33" s="674">
        <f>SUM(G27:G30)</f>
        <v>564</v>
      </c>
      <c r="H33" s="674">
        <v>510</v>
      </c>
      <c r="I33" s="675">
        <v>467</v>
      </c>
      <c r="J33" s="674">
        <v>436</v>
      </c>
      <c r="K33" s="720" t="s">
        <v>1256</v>
      </c>
    </row>
    <row r="34" spans="4:11">
      <c r="D34" s="739" t="s">
        <v>1257</v>
      </c>
    </row>
    <row r="35" spans="4:11">
      <c r="D35" s="744"/>
    </row>
    <row r="36" spans="4:11">
      <c r="D36" s="396"/>
    </row>
    <row r="37" spans="4:11">
      <c r="D37" s="5" t="s">
        <v>1258</v>
      </c>
      <c r="E37" s="308"/>
    </row>
    <row r="38" spans="4:11">
      <c r="D38" s="6" t="s">
        <v>2033</v>
      </c>
      <c r="E38" s="2088"/>
      <c r="F38" s="2088"/>
      <c r="G38" s="2088"/>
      <c r="H38" s="2088"/>
      <c r="I38" s="2088"/>
      <c r="J38" s="2088"/>
      <c r="K38" s="2088"/>
    </row>
    <row r="39" spans="4:11" ht="21.75" customHeight="1">
      <c r="D39" s="721" t="s">
        <v>1122</v>
      </c>
      <c r="E39" s="2123" t="s">
        <v>1259</v>
      </c>
      <c r="F39" s="2123"/>
      <c r="G39" s="2123"/>
      <c r="H39" s="2123"/>
      <c r="I39" s="2123"/>
      <c r="J39" s="2123"/>
      <c r="K39" s="2123"/>
    </row>
    <row r="40" spans="4:11" ht="21" customHeight="1">
      <c r="D40" s="179" t="s">
        <v>1260</v>
      </c>
      <c r="E40" s="2071" t="s">
        <v>1261</v>
      </c>
      <c r="F40" s="2071"/>
      <c r="G40" s="2124"/>
      <c r="H40" s="2124"/>
      <c r="I40" s="2124"/>
      <c r="J40" s="2124"/>
      <c r="K40" s="2124"/>
    </row>
    <row r="41" spans="4:11" ht="21" customHeight="1">
      <c r="D41" s="179" t="s">
        <v>1123</v>
      </c>
      <c r="E41" s="2071" t="s">
        <v>1262</v>
      </c>
      <c r="F41" s="2071"/>
      <c r="G41" s="2124"/>
      <c r="H41" s="2124"/>
      <c r="I41" s="2124"/>
      <c r="J41" s="2124"/>
      <c r="K41" s="2124"/>
    </row>
    <row r="42" spans="4:11" ht="21" customHeight="1">
      <c r="D42" s="179" t="s">
        <v>840</v>
      </c>
      <c r="E42" s="2071" t="s">
        <v>1263</v>
      </c>
      <c r="F42" s="2071"/>
      <c r="G42" s="2124"/>
      <c r="H42" s="2124"/>
      <c r="I42" s="2124"/>
      <c r="J42" s="2124"/>
      <c r="K42" s="2124"/>
    </row>
    <row r="43" spans="4:11" ht="21" customHeight="1">
      <c r="D43" s="184" t="s">
        <v>841</v>
      </c>
      <c r="E43" s="2121" t="s">
        <v>1264</v>
      </c>
      <c r="F43" s="2121"/>
      <c r="G43" s="2122"/>
      <c r="H43" s="2122"/>
      <c r="I43" s="2122"/>
      <c r="J43" s="2122"/>
      <c r="K43" s="2122"/>
    </row>
    <row r="44" spans="4:11">
      <c r="D44" s="176"/>
      <c r="E44" s="176"/>
      <c r="F44" s="176"/>
      <c r="G44" s="176"/>
      <c r="H44" s="176"/>
      <c r="I44" s="176"/>
      <c r="J44" s="176"/>
      <c r="K44" s="176"/>
    </row>
    <row r="45" spans="4:11" ht="21.75" customHeight="1">
      <c r="D45" s="5" t="s">
        <v>1265</v>
      </c>
    </row>
    <row r="46" spans="4:11">
      <c r="D46" s="6" t="s">
        <v>1266</v>
      </c>
      <c r="E46" s="6"/>
      <c r="F46" s="6"/>
      <c r="G46" s="6"/>
      <c r="H46" s="6"/>
      <c r="I46" s="6"/>
    </row>
    <row r="47" spans="4:11" ht="39.950000000000003" customHeight="1">
      <c r="D47" s="15" t="s">
        <v>1122</v>
      </c>
      <c r="E47" s="14" t="s">
        <v>1267</v>
      </c>
      <c r="F47" s="13" t="s">
        <v>1268</v>
      </c>
      <c r="H47" s="655"/>
      <c r="I47" s="655"/>
    </row>
    <row r="48" spans="4:11" ht="21.75" customHeight="1">
      <c r="D48" s="728" t="s">
        <v>1260</v>
      </c>
      <c r="E48" s="726"/>
      <c r="F48" s="727"/>
    </row>
    <row r="49" spans="4:9" s="571" customFormat="1" ht="21.75" customHeight="1">
      <c r="D49" s="614" t="s">
        <v>580</v>
      </c>
      <c r="E49" s="1204">
        <v>0.85</v>
      </c>
      <c r="F49" s="1028">
        <v>0.92</v>
      </c>
      <c r="H49" s="1646"/>
      <c r="I49" s="1646"/>
    </row>
    <row r="50" spans="4:9" s="571" customFormat="1" ht="21.75" customHeight="1">
      <c r="D50" s="614" t="s">
        <v>579</v>
      </c>
      <c r="E50" s="1204">
        <v>0.85</v>
      </c>
      <c r="F50" s="1028">
        <v>0.92</v>
      </c>
      <c r="H50" s="1646"/>
      <c r="I50" s="1646"/>
    </row>
    <row r="51" spans="4:9" s="571" customFormat="1" ht="21.75" customHeight="1">
      <c r="D51" s="614" t="s">
        <v>578</v>
      </c>
      <c r="E51" s="1204">
        <v>0.85</v>
      </c>
      <c r="F51" s="1028">
        <v>0.85</v>
      </c>
      <c r="H51" s="1646"/>
      <c r="I51" s="1646"/>
    </row>
    <row r="52" spans="4:9" s="571" customFormat="1" ht="21.75" customHeight="1">
      <c r="D52" s="725" t="s">
        <v>577</v>
      </c>
      <c r="E52" s="1645">
        <v>0.85</v>
      </c>
      <c r="F52" s="1022">
        <v>0.87</v>
      </c>
      <c r="H52" s="1646"/>
      <c r="I52" s="1646"/>
    </row>
    <row r="53" spans="4:9" s="571" customFormat="1" ht="21.75" customHeight="1">
      <c r="D53" s="729" t="s">
        <v>840</v>
      </c>
      <c r="E53" s="1204"/>
      <c r="F53" s="1028"/>
    </row>
    <row r="54" spans="4:9" s="571" customFormat="1" ht="21.75" customHeight="1">
      <c r="D54" s="614" t="s">
        <v>575</v>
      </c>
      <c r="E54" s="1204">
        <v>0.85</v>
      </c>
      <c r="F54" s="1028">
        <v>0.94</v>
      </c>
    </row>
    <row r="55" spans="4:9" s="571" customFormat="1" ht="21.75" customHeight="1">
      <c r="D55" s="725" t="s">
        <v>574</v>
      </c>
      <c r="E55" s="1645">
        <v>0.85</v>
      </c>
      <c r="F55" s="1022">
        <v>0.81</v>
      </c>
    </row>
    <row r="56" spans="4:9" s="571" customFormat="1" ht="21.75" customHeight="1">
      <c r="D56" s="730" t="s">
        <v>839</v>
      </c>
      <c r="E56" s="1647">
        <v>0.85</v>
      </c>
      <c r="F56" s="1019">
        <v>0.81</v>
      </c>
    </row>
    <row r="57" spans="4:9" s="571" customFormat="1" ht="21.75" customHeight="1">
      <c r="D57" s="729" t="s">
        <v>841</v>
      </c>
      <c r="E57" s="1647">
        <v>0.85</v>
      </c>
      <c r="F57" s="1019">
        <v>0.9</v>
      </c>
    </row>
    <row r="58" spans="4:9" s="571" customFormat="1" ht="21.75" customHeight="1">
      <c r="D58" s="675" t="s">
        <v>1269</v>
      </c>
      <c r="E58" s="1648">
        <v>0</v>
      </c>
      <c r="F58" s="1649">
        <v>0</v>
      </c>
    </row>
    <row r="59" spans="4:9" ht="23.25" customHeight="1">
      <c r="D59" s="2120" t="s">
        <v>1270</v>
      </c>
      <c r="E59" s="2120"/>
      <c r="F59" s="2120"/>
    </row>
  </sheetData>
  <sheetProtection algorithmName="SHA-512" hashValue="1/IIC1FTeERA4cwgOf7P/6HAnlQAVefJ7a3Xa1gl2chVaxXvvLEptKGae1Ss+P2LP+ctQc74qatZD6EBK1EsSA==" saltValue="7Vw596AWfrt/AKBdJ9DCew==" spinCount="100000" sheet="1" objects="1" scenarios="1"/>
  <mergeCells count="8">
    <mergeCell ref="D59:F59"/>
    <mergeCell ref="E38:K38"/>
    <mergeCell ref="B5:B24"/>
    <mergeCell ref="E43:K43"/>
    <mergeCell ref="E39:K39"/>
    <mergeCell ref="E40:K40"/>
    <mergeCell ref="E41:K41"/>
    <mergeCell ref="E42:K42"/>
  </mergeCells>
  <pageMargins left="0.75" right="0.75" top="1" bottom="1" header="0.5" footer="0.5"/>
  <pageSetup orientation="portrait" horizontalDpi="4294967295" verticalDpi="4294967295" r:id="rId1"/>
  <customProperties>
    <customPr name="_pios_id" r:id="rId2"/>
  </customProperties>
  <ignoredErrors>
    <ignoredError sqref="E33" formulaRange="1"/>
  </ignoredError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BFBC43-378A-405F-860D-A24B8AE3FEEB}">
  <sheetPr>
    <tabColor rgb="FF001D39"/>
  </sheetPr>
  <dimension ref="A1"/>
  <sheetViews>
    <sheetView zoomScaleNormal="100" workbookViewId="0"/>
  </sheetViews>
  <sheetFormatPr defaultColWidth="8.85546875" defaultRowHeight="12.75"/>
  <cols>
    <col min="1" max="16384" width="8.85546875" style="3"/>
  </cols>
  <sheetData/>
  <sheetProtection algorithmName="SHA-512" hashValue="YSu4ozXTo35gBERMJVhsiXrwHRlWpe7fLicWOeUggxpfJbtzUnSfsNuj/W7Q28rl18oh7E9e3WpctJXpp3ql9Q==" saltValue="W4QfRFSiioTr3+i+D0HixA==" spinCount="100000" sheet="1" objects="1" scenarios="1"/>
  <pageMargins left="0.7" right="0.7" top="0.75" bottom="0.75" header="0.3" footer="0.3"/>
  <pageSetup orientation="portrait" horizontalDpi="4294967295" verticalDpi="4294967295" r:id="rId1"/>
  <customProperties>
    <customPr name="_pios_id" r:id="rId2"/>
  </customProperties>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87C211-20E3-455E-9644-0891BD1D120E}">
  <dimension ref="B5:T47"/>
  <sheetViews>
    <sheetView showGridLines="0" showRuler="0" topLeftCell="A14" zoomScale="110" zoomScaleNormal="110" workbookViewId="0">
      <selection activeCell="L18" sqref="L18"/>
    </sheetView>
  </sheetViews>
  <sheetFormatPr defaultColWidth="12.85546875" defaultRowHeight="12.75"/>
  <cols>
    <col min="1" max="3" width="12.85546875" style="148"/>
    <col min="4" max="4" width="45.5703125" style="148" customWidth="1"/>
    <col min="5" max="10" width="14.5703125" style="148" customWidth="1"/>
    <col min="11" max="11" width="19.5703125" style="148" customWidth="1"/>
    <col min="12" max="13" width="13" style="148" customWidth="1"/>
    <col min="14" max="14" width="13.5703125" style="148" customWidth="1"/>
    <col min="15" max="15" width="16.5703125" style="148" customWidth="1"/>
    <col min="16" max="16" width="12.85546875" style="148" customWidth="1"/>
    <col min="17" max="16384" width="12.85546875" style="148"/>
  </cols>
  <sheetData>
    <row r="5" spans="2:7" ht="18.75">
      <c r="D5" s="147" t="s">
        <v>1271</v>
      </c>
      <c r="G5" s="1267"/>
    </row>
    <row r="6" spans="2:7" ht="18.75">
      <c r="B6" s="1888"/>
      <c r="D6" s="147"/>
    </row>
    <row r="7" spans="2:7" ht="18.75">
      <c r="B7" s="1888"/>
      <c r="D7" s="147"/>
    </row>
    <row r="8" spans="2:7" ht="18.75">
      <c r="B8" s="1888"/>
      <c r="D8" s="147"/>
    </row>
    <row r="9" spans="2:7" ht="18.75">
      <c r="B9" s="1888"/>
      <c r="D9" s="147"/>
    </row>
    <row r="10" spans="2:7" ht="18.75">
      <c r="B10" s="1888"/>
      <c r="D10" s="147"/>
    </row>
    <row r="11" spans="2:7" ht="18.75">
      <c r="B11" s="1888"/>
      <c r="D11" s="147"/>
    </row>
    <row r="12" spans="2:7" ht="18.75">
      <c r="B12" s="1888"/>
      <c r="D12" s="147"/>
    </row>
    <row r="13" spans="2:7" ht="18.75">
      <c r="B13" s="1888"/>
      <c r="D13" s="147"/>
    </row>
    <row r="14" spans="2:7" ht="18.75">
      <c r="B14" s="1888"/>
      <c r="D14" s="147"/>
    </row>
    <row r="15" spans="2:7" ht="18.75">
      <c r="B15" s="1888"/>
      <c r="D15" s="147"/>
    </row>
    <row r="16" spans="2:7" ht="18.75">
      <c r="B16" s="1888"/>
      <c r="D16" s="147"/>
    </row>
    <row r="17" spans="2:20" ht="18.75">
      <c r="B17" s="1888"/>
      <c r="D17" s="147"/>
    </row>
    <row r="18" spans="2:20" ht="18.75">
      <c r="B18" s="1888"/>
      <c r="D18" s="147"/>
    </row>
    <row r="19" spans="2:20" ht="18.75">
      <c r="B19" s="1888"/>
      <c r="D19" s="147"/>
      <c r="Q19" s="769"/>
      <c r="R19" s="769"/>
      <c r="S19" s="769"/>
      <c r="T19" s="769"/>
    </row>
    <row r="20" spans="2:20">
      <c r="B20" s="1888"/>
      <c r="F20" s="736"/>
      <c r="H20" s="736"/>
      <c r="Q20" s="769"/>
      <c r="R20" s="769"/>
      <c r="S20" s="769"/>
      <c r="T20" s="769"/>
    </row>
    <row r="21" spans="2:20" ht="44.25" customHeight="1">
      <c r="B21" s="1888"/>
      <c r="D21" s="1702" t="s">
        <v>1272</v>
      </c>
      <c r="E21" s="1703" t="s">
        <v>1273</v>
      </c>
      <c r="F21" s="1704" t="s">
        <v>1274</v>
      </c>
      <c r="G21" s="1703" t="s">
        <v>1275</v>
      </c>
      <c r="H21" s="1703" t="s">
        <v>1276</v>
      </c>
      <c r="I21" s="1703" t="s">
        <v>1277</v>
      </c>
      <c r="J21" s="1705" t="s">
        <v>1271</v>
      </c>
    </row>
    <row r="22" spans="2:20" ht="21.75" customHeight="1">
      <c r="B22" s="1888"/>
      <c r="D22" s="372" t="s">
        <v>838</v>
      </c>
      <c r="E22" s="1699">
        <v>183</v>
      </c>
      <c r="F22" s="1699">
        <v>1.77</v>
      </c>
      <c r="G22" s="1699">
        <v>6</v>
      </c>
      <c r="H22" s="1699">
        <v>1192</v>
      </c>
      <c r="I22" s="1699">
        <v>311</v>
      </c>
      <c r="J22" s="1793">
        <f>SUM(E22:I22)</f>
        <v>1693.77</v>
      </c>
    </row>
    <row r="23" spans="2:20" ht="21.75" customHeight="1">
      <c r="B23" s="1888"/>
      <c r="D23" s="372" t="s">
        <v>839</v>
      </c>
      <c r="E23" s="1699">
        <v>117</v>
      </c>
      <c r="F23" s="1700" t="s">
        <v>1278</v>
      </c>
      <c r="G23" s="1699">
        <v>3</v>
      </c>
      <c r="H23" s="1699">
        <v>356</v>
      </c>
      <c r="I23" s="1701" t="s">
        <v>1279</v>
      </c>
      <c r="J23" s="1793">
        <v>483</v>
      </c>
    </row>
    <row r="24" spans="2:20" ht="21.75" customHeight="1">
      <c r="D24" s="350" t="s">
        <v>840</v>
      </c>
      <c r="E24" s="1699">
        <v>81</v>
      </c>
      <c r="F24" s="1699">
        <v>4.6100000000000003</v>
      </c>
      <c r="G24" s="1699">
        <v>27</v>
      </c>
      <c r="H24" s="1699">
        <v>789</v>
      </c>
      <c r="I24" s="1700" t="s">
        <v>1280</v>
      </c>
      <c r="J24" s="1793">
        <v>1168</v>
      </c>
    </row>
    <row r="25" spans="2:20" ht="21.75" customHeight="1">
      <c r="D25" s="350" t="s">
        <v>841</v>
      </c>
      <c r="E25" s="1699">
        <v>53</v>
      </c>
      <c r="F25" s="1699">
        <v>6.16</v>
      </c>
      <c r="G25" s="1699">
        <v>7</v>
      </c>
      <c r="H25" s="1699">
        <v>213</v>
      </c>
      <c r="I25" s="1699">
        <v>66</v>
      </c>
      <c r="J25" s="1793">
        <f t="shared" ref="J25" si="0">SUM(E25:I25)</f>
        <v>345.15999999999997</v>
      </c>
    </row>
    <row r="26" spans="2:20" ht="21.75" customHeight="1">
      <c r="D26" s="350" t="s">
        <v>801</v>
      </c>
      <c r="E26" s="1699">
        <v>64</v>
      </c>
      <c r="F26" s="1699">
        <v>0</v>
      </c>
      <c r="G26" s="1699">
        <v>442</v>
      </c>
      <c r="H26" s="1699">
        <v>2</v>
      </c>
      <c r="I26" s="1699">
        <v>16</v>
      </c>
      <c r="J26" s="1793">
        <f>SUM(E26:I26)</f>
        <v>524</v>
      </c>
    </row>
    <row r="27" spans="2:20" ht="21.75" customHeight="1">
      <c r="D27" s="1706" t="s">
        <v>1281</v>
      </c>
      <c r="E27" s="1707" t="s">
        <v>1282</v>
      </c>
      <c r="F27" s="1708">
        <v>16.61</v>
      </c>
      <c r="G27" s="1708">
        <v>485</v>
      </c>
      <c r="H27" s="1708">
        <v>2553</v>
      </c>
      <c r="I27" s="1709">
        <v>662</v>
      </c>
      <c r="J27" s="1794">
        <v>4214</v>
      </c>
    </row>
    <row r="28" spans="2:20" ht="17.45" customHeight="1">
      <c r="D28" s="2125" t="s">
        <v>1283</v>
      </c>
      <c r="E28" s="2074"/>
      <c r="F28" s="2074"/>
      <c r="G28" s="2074"/>
      <c r="H28" s="2074"/>
      <c r="I28" s="2074"/>
      <c r="J28" s="2074"/>
      <c r="K28" s="2074"/>
    </row>
    <row r="29" spans="2:20" ht="15" customHeight="1">
      <c r="D29" s="1650" t="s">
        <v>1284</v>
      </c>
      <c r="E29" s="741"/>
      <c r="F29" s="1714"/>
      <c r="G29" s="1715"/>
      <c r="H29" s="1715"/>
      <c r="I29" s="1714"/>
      <c r="J29" s="1716"/>
      <c r="K29" s="743"/>
    </row>
    <row r="30" spans="2:20" ht="15" customHeight="1">
      <c r="D30" s="740" t="s">
        <v>1285</v>
      </c>
      <c r="E30" s="741"/>
      <c r="F30" s="1714"/>
      <c r="G30" s="1714"/>
      <c r="H30" s="1714"/>
      <c r="I30" s="1715"/>
      <c r="J30" s="1717"/>
      <c r="K30" s="1593"/>
    </row>
    <row r="31" spans="2:20" ht="16.7" customHeight="1">
      <c r="D31" s="2081" t="s">
        <v>1286</v>
      </c>
      <c r="E31" s="2081"/>
      <c r="F31" s="2081"/>
      <c r="G31" s="2081"/>
      <c r="H31" s="2081"/>
      <c r="I31" s="740"/>
      <c r="J31" s="1592"/>
      <c r="K31" s="1593"/>
    </row>
    <row r="32" spans="2:20" ht="15" customHeight="1">
      <c r="D32" s="2081" t="s">
        <v>1287</v>
      </c>
      <c r="E32" s="2081"/>
      <c r="F32" s="2081"/>
      <c r="G32" s="2081"/>
      <c r="H32" s="2081"/>
      <c r="I32" s="2081"/>
      <c r="J32" s="742"/>
      <c r="K32" s="740"/>
    </row>
    <row r="33" spans="3:11" ht="14.25" customHeight="1">
      <c r="D33" s="2081" t="s">
        <v>1288</v>
      </c>
      <c r="E33" s="2081"/>
      <c r="F33" s="2081"/>
      <c r="G33" s="2081"/>
      <c r="H33" s="2081"/>
      <c r="I33" s="2081"/>
      <c r="J33" s="742"/>
      <c r="K33" s="740"/>
    </row>
    <row r="35" spans="3:11" ht="21.75" customHeight="1">
      <c r="D35" s="1656" t="s">
        <v>1289</v>
      </c>
      <c r="E35" s="1651">
        <v>2024</v>
      </c>
      <c r="F35" s="1652">
        <v>2023</v>
      </c>
      <c r="G35" s="1652">
        <v>2022</v>
      </c>
      <c r="H35" s="1655">
        <v>2021</v>
      </c>
      <c r="I35" s="1655">
        <v>2020</v>
      </c>
      <c r="J35" s="1789">
        <v>2019</v>
      </c>
    </row>
    <row r="36" spans="3:11" ht="21.75" customHeight="1">
      <c r="C36" s="1594"/>
      <c r="D36" s="304" t="s">
        <v>838</v>
      </c>
      <c r="E36" s="676">
        <v>1694</v>
      </c>
      <c r="F36" s="677">
        <v>1401</v>
      </c>
      <c r="G36" s="677">
        <v>1387</v>
      </c>
      <c r="H36" s="677">
        <v>1269</v>
      </c>
      <c r="I36" s="677">
        <v>1013</v>
      </c>
      <c r="J36" s="1071">
        <v>984</v>
      </c>
    </row>
    <row r="37" spans="3:11" ht="21.75" customHeight="1">
      <c r="C37" s="1594"/>
      <c r="D37" s="304" t="s">
        <v>839</v>
      </c>
      <c r="E37" s="731">
        <v>483</v>
      </c>
      <c r="F37" s="732">
        <v>419</v>
      </c>
      <c r="G37" s="732">
        <v>454</v>
      </c>
      <c r="H37" s="732">
        <v>408</v>
      </c>
      <c r="I37" s="732">
        <v>283</v>
      </c>
      <c r="J37" s="1790">
        <v>286</v>
      </c>
    </row>
    <row r="38" spans="3:11" ht="21.75" customHeight="1">
      <c r="C38" s="1594"/>
      <c r="D38" s="304" t="s">
        <v>840</v>
      </c>
      <c r="E38" s="731">
        <v>1168</v>
      </c>
      <c r="F38" s="753">
        <v>1078</v>
      </c>
      <c r="G38" s="753">
        <v>1142</v>
      </c>
      <c r="H38" s="753">
        <v>1103</v>
      </c>
      <c r="I38" s="753">
        <v>887</v>
      </c>
      <c r="J38" s="1791">
        <v>810</v>
      </c>
    </row>
    <row r="39" spans="3:11" ht="21.75" customHeight="1">
      <c r="C39" s="1594"/>
      <c r="D39" s="304" t="s">
        <v>841</v>
      </c>
      <c r="E39" s="671">
        <v>345</v>
      </c>
      <c r="F39" s="672">
        <v>353</v>
      </c>
      <c r="G39" s="672">
        <v>337</v>
      </c>
      <c r="H39" s="672">
        <v>315</v>
      </c>
      <c r="I39" s="672">
        <v>273</v>
      </c>
      <c r="J39" s="1792">
        <v>295</v>
      </c>
    </row>
    <row r="40" spans="3:11" ht="21.75" customHeight="1">
      <c r="C40" s="1594"/>
      <c r="D40" s="304" t="s">
        <v>801</v>
      </c>
      <c r="E40" s="671">
        <v>524</v>
      </c>
      <c r="F40" s="672">
        <v>507</v>
      </c>
      <c r="G40" s="672">
        <v>605</v>
      </c>
      <c r="H40" s="672">
        <v>495</v>
      </c>
      <c r="I40" s="672">
        <v>394</v>
      </c>
      <c r="J40" s="1792">
        <v>203</v>
      </c>
    </row>
    <row r="41" spans="3:11" ht="21.75" customHeight="1">
      <c r="C41" s="1594"/>
      <c r="D41" s="1654" t="s">
        <v>1281</v>
      </c>
      <c r="E41" s="1653">
        <f>SUM(E36:E39)</f>
        <v>3690</v>
      </c>
      <c r="F41" s="1710">
        <v>3757</v>
      </c>
      <c r="G41" s="1710">
        <v>3926</v>
      </c>
      <c r="H41" s="1710">
        <v>3591</v>
      </c>
      <c r="I41" s="1710">
        <v>2849</v>
      </c>
      <c r="J41" s="1516">
        <v>2577</v>
      </c>
    </row>
    <row r="43" spans="3:11">
      <c r="F43" s="1595"/>
    </row>
    <row r="44" spans="3:11">
      <c r="F44" s="1595"/>
    </row>
    <row r="45" spans="3:11">
      <c r="F45" s="1595"/>
    </row>
    <row r="46" spans="3:11">
      <c r="F46" s="1594"/>
    </row>
    <row r="47" spans="3:11">
      <c r="F47" s="1595"/>
    </row>
  </sheetData>
  <sheetProtection algorithmName="SHA-512" hashValue="T0+UnPn7kDSYbacDyplfgL6jjmSwqbk3+8+LFPTh4eEixAYCnX3/av3jeY64nGPQgdtV1eVqcQGkKpVby6zvsQ==" saltValue="afTSiL8+T6hGOHocjk5TxQ==" spinCount="100000" sheet="1" objects="1" scenarios="1"/>
  <mergeCells count="5">
    <mergeCell ref="D28:K28"/>
    <mergeCell ref="D31:H31"/>
    <mergeCell ref="D32:I32"/>
    <mergeCell ref="D33:I33"/>
    <mergeCell ref="B6:B23"/>
  </mergeCells>
  <pageMargins left="0.75" right="0.75" top="1" bottom="1" header="0.5" footer="0.5"/>
  <pageSetup orientation="portrait" horizontalDpi="4294967295" verticalDpi="4294967295" r:id="rId1"/>
  <customProperties>
    <customPr name="_pios_id" r:id="rId2"/>
  </customProperties>
  <ignoredErrors>
    <ignoredError sqref="E41" formulaRange="1"/>
  </ignoredErrors>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B5:XBJ49"/>
  <sheetViews>
    <sheetView showGridLines="0" showRuler="0" topLeftCell="A17" zoomScaleNormal="100" workbookViewId="0"/>
  </sheetViews>
  <sheetFormatPr defaultColWidth="9" defaultRowHeight="12.75"/>
  <cols>
    <col min="1" max="1" width="9" style="148"/>
    <col min="2" max="2" width="13.5703125" style="148" customWidth="1"/>
    <col min="3" max="3" width="10.5703125" style="148" customWidth="1"/>
    <col min="4" max="4" width="45.5703125" style="148" customWidth="1"/>
    <col min="5" max="11" width="14.5703125" style="148" customWidth="1"/>
    <col min="12" max="12" width="14.5703125" style="148" hidden="1" customWidth="1"/>
    <col min="13" max="13" width="1.42578125" style="148" customWidth="1"/>
    <col min="14" max="20" width="9" style="148" customWidth="1"/>
    <col min="21" max="21" width="10" style="148" customWidth="1"/>
    <col min="22" max="22" width="9" style="148" customWidth="1"/>
    <col min="23" max="16384" width="9" style="148"/>
  </cols>
  <sheetData>
    <row r="5" spans="2:17" ht="21.75" customHeight="1">
      <c r="B5" s="1888"/>
      <c r="D5" s="147" t="s">
        <v>1290</v>
      </c>
      <c r="E5" s="147"/>
      <c r="F5" s="219"/>
      <c r="G5" s="219"/>
      <c r="H5" s="219"/>
      <c r="I5" s="219"/>
      <c r="J5" s="219"/>
      <c r="K5" s="219"/>
      <c r="L5" s="218"/>
    </row>
    <row r="6" spans="2:17" ht="31.7" customHeight="1">
      <c r="B6" s="1888"/>
      <c r="D6" s="218" t="s">
        <v>1291</v>
      </c>
      <c r="E6" s="219"/>
      <c r="F6" s="219"/>
      <c r="G6" s="219"/>
      <c r="H6" s="219"/>
      <c r="I6" s="219"/>
      <c r="J6" s="219"/>
      <c r="K6" s="219"/>
      <c r="L6" s="218"/>
    </row>
    <row r="7" spans="2:17">
      <c r="B7" s="1888"/>
      <c r="D7" s="218"/>
      <c r="E7" s="219"/>
      <c r="F7" s="219"/>
      <c r="G7" s="219"/>
      <c r="H7" s="219"/>
      <c r="I7" s="219"/>
      <c r="J7" s="219"/>
      <c r="K7" s="219"/>
      <c r="L7" s="218"/>
    </row>
    <row r="8" spans="2:17" ht="31.7" customHeight="1">
      <c r="B8" s="1888"/>
      <c r="D8" s="218"/>
      <c r="E8" s="219"/>
      <c r="F8" s="308"/>
      <c r="G8" s="219"/>
      <c r="H8" s="219"/>
      <c r="I8" s="219"/>
      <c r="J8" s="219"/>
      <c r="K8" s="219"/>
      <c r="L8" s="218"/>
    </row>
    <row r="9" spans="2:17" ht="31.7" customHeight="1">
      <c r="B9" s="1888"/>
      <c r="D9" s="218"/>
      <c r="E9" s="219"/>
      <c r="F9" s="219"/>
      <c r="G9" s="219"/>
      <c r="H9" s="219"/>
      <c r="I9" s="219"/>
      <c r="J9" s="219"/>
      <c r="K9" s="219"/>
      <c r="L9" s="218"/>
    </row>
    <row r="10" spans="2:17">
      <c r="B10" s="1888"/>
      <c r="D10" s="218"/>
      <c r="E10" s="219"/>
      <c r="F10" s="219"/>
      <c r="G10" s="219"/>
      <c r="H10" s="219"/>
      <c r="I10" s="219"/>
      <c r="J10" s="219"/>
      <c r="K10" s="219"/>
      <c r="L10" s="218"/>
    </row>
    <row r="11" spans="2:17" ht="21.75" customHeight="1">
      <c r="B11" s="1888"/>
      <c r="D11" s="1698" t="s">
        <v>1292</v>
      </c>
      <c r="E11" s="11">
        <v>2024</v>
      </c>
      <c r="F11" s="12">
        <v>2023</v>
      </c>
      <c r="G11" s="12">
        <v>2022</v>
      </c>
      <c r="H11" s="12">
        <v>2021</v>
      </c>
      <c r="I11" s="12">
        <v>2020</v>
      </c>
      <c r="J11" s="12">
        <v>2019</v>
      </c>
      <c r="K11" s="9">
        <v>2018</v>
      </c>
      <c r="L11" s="434">
        <v>2015</v>
      </c>
    </row>
    <row r="12" spans="2:17" ht="21.75" customHeight="1" thickBot="1">
      <c r="B12" s="1888"/>
      <c r="D12" s="1657" t="s">
        <v>1293</v>
      </c>
      <c r="E12" s="1682">
        <v>2</v>
      </c>
      <c r="F12" s="1658">
        <v>2</v>
      </c>
      <c r="G12" s="1318">
        <v>1</v>
      </c>
      <c r="H12" s="1318">
        <v>1</v>
      </c>
      <c r="I12" s="1318">
        <v>1</v>
      </c>
      <c r="J12" s="1659">
        <v>1</v>
      </c>
      <c r="K12" s="1658">
        <v>1</v>
      </c>
      <c r="L12" s="431">
        <v>4</v>
      </c>
      <c r="Q12" s="1447"/>
    </row>
    <row r="13" spans="2:17" ht="21.75" customHeight="1">
      <c r="B13" s="1888"/>
      <c r="D13" s="1660" t="s">
        <v>1294</v>
      </c>
      <c r="E13" s="1683">
        <v>1</v>
      </c>
      <c r="F13" s="178">
        <v>0</v>
      </c>
      <c r="G13" s="887">
        <v>0</v>
      </c>
      <c r="H13" s="887">
        <v>1</v>
      </c>
      <c r="I13" s="887">
        <v>1</v>
      </c>
      <c r="J13" s="887">
        <v>1</v>
      </c>
      <c r="K13" s="178">
        <v>1</v>
      </c>
      <c r="L13" s="232"/>
      <c r="Q13" s="1447"/>
    </row>
    <row r="14" spans="2:17" ht="21.75" customHeight="1">
      <c r="B14" s="1888"/>
      <c r="D14" s="1660" t="s">
        <v>1295</v>
      </c>
      <c r="E14" s="1684">
        <v>1</v>
      </c>
      <c r="F14" s="178">
        <v>2</v>
      </c>
      <c r="G14" s="887">
        <v>1</v>
      </c>
      <c r="H14" s="887">
        <v>0</v>
      </c>
      <c r="I14" s="887">
        <v>0</v>
      </c>
      <c r="J14" s="887">
        <v>0</v>
      </c>
      <c r="K14" s="178">
        <v>0</v>
      </c>
      <c r="Q14" s="1447"/>
    </row>
    <row r="15" spans="2:17" ht="21.75" customHeight="1" thickBot="1">
      <c r="B15" s="1888"/>
      <c r="D15" s="1661" t="s">
        <v>1296</v>
      </c>
      <c r="E15" s="1685">
        <f>E12/E38*1000000</f>
        <v>4.5217597535912243E-2</v>
      </c>
      <c r="F15" s="1662">
        <v>0.05</v>
      </c>
      <c r="G15" s="1325">
        <v>0.02</v>
      </c>
      <c r="H15" s="1663">
        <v>0.02</v>
      </c>
      <c r="I15" s="1663">
        <v>0.02</v>
      </c>
      <c r="J15" s="1325">
        <f>J12/J38*1000000</f>
        <v>2.1096371685665076E-2</v>
      </c>
      <c r="K15" s="1662">
        <f>K12/K38*1000000</f>
        <v>1.8450416153287682E-2</v>
      </c>
      <c r="L15" s="755">
        <f>L12/L38*1000000</f>
        <v>7.8126663243416702E-2</v>
      </c>
    </row>
    <row r="16" spans="2:17" ht="21.75" customHeight="1">
      <c r="B16" s="1888"/>
      <c r="D16" s="1660" t="s">
        <v>1297</v>
      </c>
      <c r="E16" s="1686">
        <f>E13/E39*1000000</f>
        <v>8.6705099569101662E-2</v>
      </c>
      <c r="F16" s="178">
        <v>0</v>
      </c>
      <c r="G16" s="887">
        <v>0</v>
      </c>
      <c r="H16" s="1331">
        <f t="shared" ref="H16:K17" si="0">H13/H39*1000000</f>
        <v>6.7179517341367914E-2</v>
      </c>
      <c r="I16" s="1331">
        <f t="shared" si="0"/>
        <v>6.47391679961664E-2</v>
      </c>
      <c r="J16" s="1331">
        <f t="shared" si="0"/>
        <v>6.4234231925274013E-2</v>
      </c>
      <c r="K16" s="478">
        <f t="shared" si="0"/>
        <v>4.5143243801189337E-2</v>
      </c>
      <c r="L16" s="436">
        <v>0.08</v>
      </c>
    </row>
    <row r="17" spans="2:16" ht="21.75" customHeight="1">
      <c r="B17" s="1888"/>
      <c r="D17" s="1660" t="s">
        <v>1298</v>
      </c>
      <c r="E17" s="1686">
        <f>E14/E40*1000000</f>
        <v>3.0583639364697685E-2</v>
      </c>
      <c r="F17" s="478">
        <f>F14/F40*1000000</f>
        <v>6.3289264596466388E-2</v>
      </c>
      <c r="G17" s="1331">
        <f>G14/G40*1000000</f>
        <v>2.7597776478279438E-2</v>
      </c>
      <c r="H17" s="1331">
        <f t="shared" si="0"/>
        <v>0</v>
      </c>
      <c r="I17" s="1331">
        <f t="shared" si="0"/>
        <v>0</v>
      </c>
      <c r="J17" s="1331">
        <f t="shared" si="0"/>
        <v>0</v>
      </c>
      <c r="K17" s="478">
        <f t="shared" si="0"/>
        <v>0</v>
      </c>
      <c r="L17" s="432">
        <v>0</v>
      </c>
    </row>
    <row r="18" spans="2:16" ht="21.75" customHeight="1" thickBot="1">
      <c r="B18" s="1888"/>
      <c r="D18" s="1661" t="s">
        <v>1299</v>
      </c>
      <c r="E18" s="1687">
        <f>SUM(E19:E20)</f>
        <v>29</v>
      </c>
      <c r="F18" s="1319">
        <v>27</v>
      </c>
      <c r="G18" s="1310">
        <v>31</v>
      </c>
      <c r="H18" s="1310">
        <v>30</v>
      </c>
      <c r="I18" s="1310">
        <v>32</v>
      </c>
      <c r="J18" s="1310">
        <v>38</v>
      </c>
      <c r="K18" s="1319">
        <v>34</v>
      </c>
      <c r="L18" s="431">
        <v>68</v>
      </c>
    </row>
    <row r="19" spans="2:16" ht="21.75" customHeight="1">
      <c r="B19" s="1888"/>
      <c r="D19" s="1660" t="s">
        <v>1300</v>
      </c>
      <c r="E19" s="1683">
        <v>9</v>
      </c>
      <c r="F19" s="178">
        <v>13</v>
      </c>
      <c r="G19" s="887">
        <v>10</v>
      </c>
      <c r="H19" s="887">
        <v>10</v>
      </c>
      <c r="I19" s="887">
        <v>14</v>
      </c>
      <c r="J19" s="887">
        <v>15</v>
      </c>
      <c r="K19" s="178">
        <v>16</v>
      </c>
      <c r="L19" s="232" t="s">
        <v>1301</v>
      </c>
      <c r="P19" s="1448"/>
    </row>
    <row r="20" spans="2:16" ht="21.75" customHeight="1">
      <c r="B20" s="1888"/>
      <c r="D20" s="1660" t="s">
        <v>1302</v>
      </c>
      <c r="E20" s="1684">
        <v>20</v>
      </c>
      <c r="F20" s="178">
        <v>14</v>
      </c>
      <c r="G20" s="887">
        <v>21</v>
      </c>
      <c r="H20" s="887">
        <v>20</v>
      </c>
      <c r="I20" s="887">
        <v>18</v>
      </c>
      <c r="J20" s="887">
        <v>23</v>
      </c>
      <c r="K20" s="178">
        <v>18</v>
      </c>
      <c r="L20" s="715" t="s">
        <v>1301</v>
      </c>
    </row>
    <row r="21" spans="2:16" ht="21.75" customHeight="1" thickBot="1">
      <c r="B21" s="1888"/>
      <c r="D21" s="1661" t="s">
        <v>1303</v>
      </c>
      <c r="E21" s="1685">
        <f>E18/E38*1000000</f>
        <v>0.65565516427072756</v>
      </c>
      <c r="F21" s="1662">
        <v>0.62</v>
      </c>
      <c r="G21" s="1325">
        <v>0.6</v>
      </c>
      <c r="H21" s="1663">
        <v>0.62</v>
      </c>
      <c r="I21" s="1663">
        <v>0.72</v>
      </c>
      <c r="J21" s="1325">
        <v>0.8</v>
      </c>
      <c r="K21" s="1664">
        <v>0.63</v>
      </c>
      <c r="L21" s="435">
        <v>1.33</v>
      </c>
    </row>
    <row r="22" spans="2:16" ht="21.75" customHeight="1">
      <c r="D22" s="1660" t="s">
        <v>1304</v>
      </c>
      <c r="E22" s="1686">
        <f>E19/E39*1000000</f>
        <v>0.78034589612191507</v>
      </c>
      <c r="F22" s="478">
        <f>F19/F39*1000000</f>
        <v>1.1113424033121422</v>
      </c>
      <c r="G22" s="1331">
        <f t="shared" ref="F22:H23" si="1">G19/G39*1000000</f>
        <v>0.63835838735733774</v>
      </c>
      <c r="H22" s="1331">
        <f t="shared" si="1"/>
        <v>0.67179517341367923</v>
      </c>
      <c r="I22" s="1665">
        <v>0.91</v>
      </c>
      <c r="J22" s="1331">
        <v>0.96</v>
      </c>
      <c r="K22" s="478">
        <v>0.72</v>
      </c>
      <c r="L22" s="232" t="s">
        <v>864</v>
      </c>
    </row>
    <row r="23" spans="2:16" ht="21.75" customHeight="1">
      <c r="D23" s="1660" t="s">
        <v>1305</v>
      </c>
      <c r="E23" s="1686">
        <f>E20/E40*1000000</f>
        <v>0.61167278729395369</v>
      </c>
      <c r="F23" s="478">
        <f t="shared" si="1"/>
        <v>0.44302485217526472</v>
      </c>
      <c r="G23" s="1331">
        <f t="shared" si="1"/>
        <v>0.57955330604386823</v>
      </c>
      <c r="H23" s="1331">
        <f t="shared" si="1"/>
        <v>0.59309626751619016</v>
      </c>
      <c r="I23" s="1331">
        <v>0.62</v>
      </c>
      <c r="J23" s="1331">
        <v>0.72</v>
      </c>
      <c r="K23" s="1666">
        <v>0.56000000000000005</v>
      </c>
      <c r="L23" s="715" t="s">
        <v>864</v>
      </c>
    </row>
    <row r="24" spans="2:16" ht="21.75" customHeight="1">
      <c r="D24" s="1098" t="s">
        <v>1306</v>
      </c>
      <c r="E24" s="1688">
        <f>SUM(E25:E26)</f>
        <v>116</v>
      </c>
      <c r="F24" s="904">
        <v>102</v>
      </c>
      <c r="G24" s="167">
        <v>106</v>
      </c>
      <c r="H24" s="167">
        <v>105</v>
      </c>
      <c r="I24" s="167">
        <v>107</v>
      </c>
      <c r="J24" s="167">
        <v>104</v>
      </c>
      <c r="K24" s="904">
        <v>99</v>
      </c>
      <c r="L24" s="431">
        <v>174</v>
      </c>
    </row>
    <row r="25" spans="2:16" ht="21.75" customHeight="1">
      <c r="D25" s="1004" t="s">
        <v>1307</v>
      </c>
      <c r="E25" s="1683">
        <v>38</v>
      </c>
      <c r="F25" s="178">
        <v>43</v>
      </c>
      <c r="G25" s="887">
        <v>32</v>
      </c>
      <c r="H25" s="887">
        <v>35</v>
      </c>
      <c r="I25" s="887">
        <v>45</v>
      </c>
      <c r="J25" s="887">
        <v>44</v>
      </c>
      <c r="K25" s="178">
        <v>43</v>
      </c>
      <c r="L25" s="232" t="s">
        <v>864</v>
      </c>
    </row>
    <row r="26" spans="2:16" ht="21.75" customHeight="1">
      <c r="D26" s="1091" t="s">
        <v>1308</v>
      </c>
      <c r="E26" s="1689">
        <v>78</v>
      </c>
      <c r="F26" s="903">
        <v>59</v>
      </c>
      <c r="G26" s="197">
        <v>74</v>
      </c>
      <c r="H26" s="197">
        <v>70</v>
      </c>
      <c r="I26" s="197">
        <v>62</v>
      </c>
      <c r="J26" s="197">
        <v>60</v>
      </c>
      <c r="K26" s="903">
        <v>56</v>
      </c>
      <c r="L26" s="715" t="s">
        <v>864</v>
      </c>
    </row>
    <row r="27" spans="2:16" ht="21.75" customHeight="1">
      <c r="D27" s="1144" t="s">
        <v>1309</v>
      </c>
      <c r="E27" s="532">
        <f>E24/E38*1000000</f>
        <v>2.6226206570829103</v>
      </c>
      <c r="F27" s="1667">
        <v>2.36</v>
      </c>
      <c r="G27" s="1668">
        <v>2.04</v>
      </c>
      <c r="H27" s="1669">
        <v>2.16</v>
      </c>
      <c r="I27" s="1668">
        <v>2.4</v>
      </c>
      <c r="J27" s="1668">
        <f>J24/J38*1000000</f>
        <v>2.1940226553091677</v>
      </c>
      <c r="K27" s="1667">
        <f>K24/K38*1000000</f>
        <v>1.8265911991754804</v>
      </c>
      <c r="L27" s="755">
        <f>L24/L38*1000000</f>
        <v>3.3985098510886269</v>
      </c>
    </row>
    <row r="28" spans="2:16" ht="21.75" customHeight="1">
      <c r="D28" s="1004" t="s">
        <v>1310</v>
      </c>
      <c r="E28" s="1686">
        <f>E25/E39*1000000</f>
        <v>3.2947937836258636</v>
      </c>
      <c r="F28" s="478">
        <f>F25/F39*1000000</f>
        <v>3.6759787186478552</v>
      </c>
      <c r="G28" s="1665">
        <v>2.04</v>
      </c>
      <c r="H28" s="1665">
        <v>2.35</v>
      </c>
      <c r="I28" s="1665">
        <v>2.91</v>
      </c>
      <c r="J28" s="1331">
        <f>J25/J39*1000000</f>
        <v>2.826306204712056</v>
      </c>
      <c r="K28" s="478">
        <f>K25/K39*1000000</f>
        <v>1.9411594834511414</v>
      </c>
      <c r="L28" s="232" t="s">
        <v>864</v>
      </c>
    </row>
    <row r="29" spans="2:16" ht="21.75" customHeight="1">
      <c r="D29" s="1091" t="s">
        <v>1311</v>
      </c>
      <c r="E29" s="1686">
        <f>E26/E40*1000000</f>
        <v>2.3855238704464194</v>
      </c>
      <c r="F29" s="1670">
        <f>F26/F40*1000000</f>
        <v>1.8670333055957584</v>
      </c>
      <c r="G29" s="1671">
        <v>2.04</v>
      </c>
      <c r="H29" s="1671">
        <v>2.08</v>
      </c>
      <c r="I29" s="1671">
        <v>2.13</v>
      </c>
      <c r="J29" s="1327">
        <f>J26/J40*1000000</f>
        <v>1.8848073002858972</v>
      </c>
      <c r="K29" s="1670">
        <f>K26/K40*1000000</f>
        <v>1.747400168883106</v>
      </c>
      <c r="L29" s="715" t="s">
        <v>864</v>
      </c>
    </row>
    <row r="30" spans="2:16" ht="21.75" customHeight="1" thickBot="1">
      <c r="D30" s="1672" t="s">
        <v>1312</v>
      </c>
      <c r="E30" s="1690">
        <v>3</v>
      </c>
      <c r="F30" s="1674">
        <v>6</v>
      </c>
      <c r="G30" s="168">
        <v>5</v>
      </c>
      <c r="H30" s="168">
        <v>9</v>
      </c>
      <c r="I30" s="168">
        <v>6</v>
      </c>
      <c r="J30" s="168">
        <v>4</v>
      </c>
      <c r="K30" s="1673" t="s">
        <v>864</v>
      </c>
      <c r="L30" s="433"/>
    </row>
    <row r="31" spans="2:16" ht="21.75" customHeight="1">
      <c r="D31" s="1660" t="s">
        <v>1313</v>
      </c>
      <c r="E31" s="1683">
        <v>19</v>
      </c>
      <c r="F31" s="178">
        <v>28</v>
      </c>
      <c r="G31" s="887">
        <v>19</v>
      </c>
      <c r="H31" s="887">
        <v>19</v>
      </c>
      <c r="I31" s="887">
        <v>32</v>
      </c>
      <c r="J31" s="887">
        <v>23</v>
      </c>
      <c r="K31" s="178">
        <v>30</v>
      </c>
      <c r="L31" s="756">
        <v>77</v>
      </c>
    </row>
    <row r="32" spans="2:16" ht="21.75" customHeight="1" thickBot="1">
      <c r="D32" s="1675" t="s">
        <v>1314</v>
      </c>
      <c r="E32" s="1689">
        <v>29</v>
      </c>
      <c r="F32" s="903">
        <v>45</v>
      </c>
      <c r="G32" s="197">
        <v>32</v>
      </c>
      <c r="H32" s="197">
        <v>31</v>
      </c>
      <c r="I32" s="197">
        <v>44</v>
      </c>
      <c r="J32" s="197">
        <v>29</v>
      </c>
      <c r="K32" s="903">
        <v>48</v>
      </c>
      <c r="L32" s="431">
        <v>58</v>
      </c>
    </row>
    <row r="33" spans="4:12" ht="21.75" customHeight="1">
      <c r="D33" s="1660" t="s">
        <v>1315</v>
      </c>
      <c r="E33" s="1691">
        <v>1915</v>
      </c>
      <c r="F33" s="1676">
        <v>2325</v>
      </c>
      <c r="G33" s="1677">
        <v>1577</v>
      </c>
      <c r="H33" s="1677">
        <v>581</v>
      </c>
      <c r="I33" s="1677">
        <v>475</v>
      </c>
      <c r="J33" s="1677">
        <v>436</v>
      </c>
      <c r="K33" s="1676">
        <v>263</v>
      </c>
      <c r="L33" s="756">
        <v>245</v>
      </c>
    </row>
    <row r="34" spans="4:12" ht="21.75" customHeight="1" thickBot="1">
      <c r="D34" s="1675" t="s">
        <v>1316</v>
      </c>
      <c r="E34" s="1692">
        <f>E33/E38*1000000</f>
        <v>43.295849640635971</v>
      </c>
      <c r="F34" s="1670">
        <f t="shared" ref="F34:K34" si="2">F33/F38*1000000</f>
        <v>53.697009048881391</v>
      </c>
      <c r="G34" s="1327">
        <f t="shared" si="2"/>
        <v>30.385365400546885</v>
      </c>
      <c r="H34" s="1327">
        <f t="shared" si="2"/>
        <v>11.95305318010054</v>
      </c>
      <c r="I34" s="1327">
        <f t="shared" si="2"/>
        <v>10.658744758450068</v>
      </c>
      <c r="J34" s="1327">
        <f t="shared" si="2"/>
        <v>9.1980180549499728</v>
      </c>
      <c r="K34" s="1670">
        <f t="shared" si="2"/>
        <v>4.8524594483146597</v>
      </c>
      <c r="L34" s="755">
        <f>L33/L38*1000000</f>
        <v>4.7852581236592728</v>
      </c>
    </row>
    <row r="35" spans="4:12" ht="21.75" customHeight="1">
      <c r="D35" s="1660" t="s">
        <v>1317</v>
      </c>
      <c r="E35" s="1683">
        <v>133</v>
      </c>
      <c r="F35" s="178">
        <v>89</v>
      </c>
      <c r="G35" s="887">
        <v>97</v>
      </c>
      <c r="H35" s="887">
        <v>131</v>
      </c>
      <c r="I35" s="887">
        <v>93</v>
      </c>
      <c r="J35" s="887">
        <v>109</v>
      </c>
      <c r="K35" s="178">
        <v>95</v>
      </c>
      <c r="L35" s="756">
        <v>86</v>
      </c>
    </row>
    <row r="36" spans="4:12" ht="21.75" customHeight="1" thickBot="1">
      <c r="D36" s="1675" t="s">
        <v>1318</v>
      </c>
      <c r="E36" s="1693">
        <v>0.99</v>
      </c>
      <c r="F36" s="1678">
        <v>1</v>
      </c>
      <c r="G36" s="1679">
        <v>0.95</v>
      </c>
      <c r="H36" s="1679">
        <v>1</v>
      </c>
      <c r="I36" s="1679">
        <v>0.98</v>
      </c>
      <c r="J36" s="1679">
        <v>0.98</v>
      </c>
      <c r="K36" s="1678">
        <v>0.89</v>
      </c>
      <c r="L36" s="433" t="s">
        <v>864</v>
      </c>
    </row>
    <row r="37" spans="4:12" ht="21.75" customHeight="1">
      <c r="D37" s="1672" t="s">
        <v>1319</v>
      </c>
      <c r="E37" s="1694">
        <v>5.0999999999999996</v>
      </c>
      <c r="F37" s="1680">
        <v>15.15</v>
      </c>
      <c r="G37" s="246">
        <v>10.7</v>
      </c>
      <c r="H37" s="1681">
        <v>8.3800000000000008</v>
      </c>
      <c r="I37" s="1681">
        <v>4.8899999999999997</v>
      </c>
      <c r="J37" s="1681">
        <v>4.1100000000000003</v>
      </c>
      <c r="K37" s="1680">
        <v>2.91</v>
      </c>
      <c r="L37" s="757" t="s">
        <v>864</v>
      </c>
    </row>
    <row r="38" spans="4:12" ht="18" customHeight="1" thickBot="1">
      <c r="D38" s="1657" t="s">
        <v>1320</v>
      </c>
      <c r="E38" s="1695">
        <f>SUM(E39:E40)</f>
        <v>44230567.5</v>
      </c>
      <c r="F38" s="883">
        <f t="shared" ref="F38:H38" si="3">SUM(F39:F40)</f>
        <v>43298501</v>
      </c>
      <c r="G38" s="888">
        <f t="shared" si="3"/>
        <v>51899984.719999999</v>
      </c>
      <c r="H38" s="888">
        <f t="shared" si="3"/>
        <v>48606828</v>
      </c>
      <c r="I38" s="888">
        <v>44564347</v>
      </c>
      <c r="J38" s="888">
        <v>47401516</v>
      </c>
      <c r="K38" s="883">
        <v>54199319.5</v>
      </c>
      <c r="L38" s="437">
        <v>51198910</v>
      </c>
    </row>
    <row r="39" spans="4:12" ht="21.75" customHeight="1">
      <c r="D39" s="1660" t="s">
        <v>1321</v>
      </c>
      <c r="E39" s="1696">
        <v>11533347</v>
      </c>
      <c r="F39" s="345">
        <v>11697565</v>
      </c>
      <c r="G39" s="902">
        <v>15665181.5</v>
      </c>
      <c r="H39" s="902">
        <v>14885489.5</v>
      </c>
      <c r="I39" s="902">
        <v>15446599.5</v>
      </c>
      <c r="J39" s="902">
        <v>15568023</v>
      </c>
      <c r="K39" s="345">
        <v>22151709</v>
      </c>
      <c r="L39" s="232"/>
    </row>
    <row r="40" spans="4:12" ht="21.75" customHeight="1">
      <c r="D40" s="1675" t="s">
        <v>1322</v>
      </c>
      <c r="E40" s="1697">
        <v>32697220.5</v>
      </c>
      <c r="F40" s="881">
        <v>31600936</v>
      </c>
      <c r="G40" s="924">
        <v>36234803.219999999</v>
      </c>
      <c r="H40" s="924">
        <v>33721338.5</v>
      </c>
      <c r="I40" s="924">
        <v>29117747.5</v>
      </c>
      <c r="J40" s="924">
        <v>31833493</v>
      </c>
      <c r="K40" s="881">
        <v>32047610.5</v>
      </c>
    </row>
    <row r="41" spans="4:12" ht="22.35" customHeight="1">
      <c r="D41" s="2126" t="s">
        <v>1323</v>
      </c>
      <c r="E41" s="2126"/>
      <c r="F41" s="2126"/>
      <c r="G41" s="2126"/>
      <c r="H41" s="2126"/>
      <c r="I41" s="2126"/>
      <c r="J41" s="2126"/>
      <c r="K41" s="2126"/>
    </row>
    <row r="42" spans="4:12" ht="20.25" customHeight="1">
      <c r="D42" s="2126" t="s">
        <v>1324</v>
      </c>
      <c r="E42" s="2126"/>
      <c r="F42" s="2126"/>
      <c r="G42" s="2126"/>
      <c r="H42" s="2126"/>
      <c r="I42" s="2126"/>
      <c r="J42" s="2126"/>
      <c r="K42" s="2126"/>
    </row>
    <row r="43" spans="4:12">
      <c r="D43" s="2126" t="s">
        <v>1325</v>
      </c>
      <c r="E43" s="2126"/>
      <c r="F43" s="2126"/>
      <c r="G43" s="2126"/>
      <c r="H43" s="2126"/>
      <c r="I43" s="2126"/>
      <c r="J43" s="2126"/>
      <c r="K43" s="2126"/>
    </row>
    <row r="44" spans="4:12">
      <c r="D44" s="2126" t="s">
        <v>1326</v>
      </c>
      <c r="E44" s="2126"/>
      <c r="F44" s="2126"/>
      <c r="G44" s="2126"/>
      <c r="H44" s="2126"/>
      <c r="I44" s="2126"/>
      <c r="J44" s="2126"/>
      <c r="K44" s="2126"/>
    </row>
    <row r="45" spans="4:12" s="1106" customFormat="1" ht="96" customHeight="1">
      <c r="D45" s="2127" t="s">
        <v>1327</v>
      </c>
      <c r="E45" s="2127"/>
      <c r="F45" s="2127"/>
      <c r="G45" s="2127"/>
      <c r="H45" s="2127"/>
      <c r="I45" s="2127"/>
      <c r="J45" s="2127"/>
      <c r="K45" s="2127"/>
    </row>
    <row r="46" spans="4:12">
      <c r="D46" s="2126" t="s">
        <v>1328</v>
      </c>
      <c r="E46" s="2126"/>
      <c r="F46" s="2126"/>
      <c r="G46" s="2126"/>
      <c r="H46" s="2126"/>
      <c r="I46" s="2126"/>
      <c r="J46" s="2126"/>
      <c r="K46" s="2126"/>
    </row>
    <row r="47" spans="4:12" ht="26.25" customHeight="1">
      <c r="D47" s="2127" t="s">
        <v>1329</v>
      </c>
      <c r="E47" s="2127"/>
      <c r="F47" s="2127"/>
      <c r="G47" s="2127"/>
      <c r="H47" s="2127"/>
      <c r="I47" s="2127"/>
      <c r="J47" s="2127"/>
      <c r="K47" s="2127"/>
    </row>
    <row r="48" spans="4:12">
      <c r="D48" s="2127" t="s">
        <v>1330</v>
      </c>
      <c r="E48" s="2127"/>
      <c r="F48" s="2127"/>
      <c r="G48" s="2127"/>
      <c r="H48" s="2127"/>
      <c r="I48" s="2127"/>
      <c r="J48" s="2127"/>
      <c r="K48" s="2127"/>
    </row>
    <row r="49" spans="4:16286" ht="23.45" customHeight="1">
      <c r="D49" s="2126"/>
      <c r="E49" s="2126"/>
      <c r="F49" s="2126"/>
      <c r="G49" s="2126"/>
      <c r="H49" s="2126"/>
      <c r="I49" s="2126"/>
      <c r="J49" s="2126"/>
      <c r="K49" s="2126"/>
      <c r="L49" s="2073"/>
      <c r="M49" s="2073"/>
      <c r="N49" s="2073"/>
      <c r="O49" s="2073"/>
      <c r="P49" s="2073"/>
      <c r="Q49" s="2073"/>
      <c r="R49" s="2073"/>
      <c r="S49" s="2073"/>
      <c r="T49" s="2073"/>
      <c r="U49" s="2073"/>
      <c r="V49" s="2073"/>
      <c r="W49" s="2073"/>
      <c r="X49" s="2073"/>
      <c r="Y49" s="2073"/>
      <c r="Z49" s="2073"/>
      <c r="AA49" s="2073"/>
      <c r="AB49" s="2073"/>
      <c r="AC49" s="2073"/>
      <c r="AD49" s="2073"/>
      <c r="AE49" s="2073"/>
      <c r="AF49" s="2073"/>
      <c r="AG49" s="2073"/>
      <c r="AH49" s="2073"/>
      <c r="AI49" s="2073"/>
      <c r="AJ49" s="2073"/>
      <c r="AK49" s="2073"/>
      <c r="AL49" s="2073"/>
      <c r="AM49" s="2073"/>
      <c r="AN49" s="2073"/>
      <c r="AO49" s="2073"/>
      <c r="AP49" s="2073"/>
      <c r="AQ49" s="2073"/>
      <c r="AR49" s="2073"/>
      <c r="AS49" s="2073"/>
      <c r="AT49" s="2073"/>
      <c r="AU49" s="2073"/>
      <c r="AV49" s="2073"/>
      <c r="AW49" s="2073"/>
      <c r="AX49" s="2073"/>
      <c r="AY49" s="2073"/>
      <c r="AZ49" s="2073"/>
      <c r="BA49" s="2073"/>
      <c r="BB49" s="2073"/>
      <c r="BC49" s="2073"/>
      <c r="BD49" s="2073"/>
      <c r="BE49" s="2073"/>
      <c r="BF49" s="2073"/>
      <c r="BG49" s="2073"/>
      <c r="BH49" s="2073"/>
      <c r="BI49" s="2073"/>
      <c r="BJ49" s="2073"/>
      <c r="BK49" s="2073"/>
      <c r="BL49" s="2073"/>
      <c r="BM49" s="2073"/>
      <c r="BN49" s="2073"/>
      <c r="BO49" s="2073"/>
      <c r="BP49" s="2073"/>
      <c r="BQ49" s="2073"/>
      <c r="BR49" s="2073"/>
      <c r="BS49" s="2073"/>
      <c r="BT49" s="2073"/>
      <c r="BU49" s="2073"/>
      <c r="BV49" s="2073"/>
      <c r="BW49" s="2073"/>
      <c r="BX49" s="2073"/>
      <c r="BY49" s="2073"/>
      <c r="BZ49" s="2073"/>
      <c r="CA49" s="2073"/>
      <c r="CB49" s="2073"/>
      <c r="CC49" s="2073"/>
      <c r="CD49" s="2073"/>
      <c r="CE49" s="2073"/>
      <c r="CF49" s="2073"/>
      <c r="CG49" s="2073"/>
      <c r="CH49" s="2073"/>
      <c r="CI49" s="2073"/>
      <c r="CJ49" s="2073"/>
      <c r="CK49" s="2073"/>
      <c r="CL49" s="2073"/>
      <c r="CM49" s="2073"/>
      <c r="CN49" s="2073"/>
      <c r="CO49" s="2073"/>
      <c r="CP49" s="2073"/>
      <c r="CQ49" s="2073"/>
      <c r="CR49" s="2073"/>
      <c r="CS49" s="2073"/>
      <c r="CT49" s="2073"/>
      <c r="CU49" s="2073"/>
      <c r="CV49" s="2073"/>
      <c r="CW49" s="2073"/>
      <c r="CX49" s="2073"/>
      <c r="CY49" s="2073"/>
      <c r="CZ49" s="2073"/>
      <c r="DA49" s="2073"/>
      <c r="DB49" s="2073"/>
      <c r="DC49" s="2073"/>
      <c r="DD49" s="2073"/>
      <c r="DE49" s="2073"/>
      <c r="DF49" s="2073"/>
      <c r="DG49" s="2073"/>
      <c r="DH49" s="2073"/>
      <c r="DI49" s="2073"/>
      <c r="DJ49" s="2073"/>
      <c r="DK49" s="2073"/>
      <c r="DL49" s="2073"/>
      <c r="DM49" s="2073"/>
      <c r="DN49" s="2073"/>
      <c r="DO49" s="2073"/>
      <c r="DP49" s="2073"/>
      <c r="DQ49" s="2073"/>
      <c r="DR49" s="2073"/>
      <c r="DS49" s="2073"/>
      <c r="DT49" s="2073"/>
      <c r="DU49" s="2073"/>
      <c r="DV49" s="2073"/>
      <c r="DW49" s="2073"/>
      <c r="DX49" s="2073"/>
      <c r="DY49" s="2073"/>
      <c r="DZ49" s="2073"/>
      <c r="EA49" s="2073"/>
      <c r="EB49" s="2073"/>
      <c r="EC49" s="2073"/>
      <c r="ED49" s="2073"/>
      <c r="EE49" s="2073"/>
      <c r="EF49" s="2073"/>
      <c r="EG49" s="2073"/>
      <c r="EH49" s="2073"/>
      <c r="EI49" s="2073"/>
      <c r="EJ49" s="2073"/>
      <c r="EK49" s="2073"/>
      <c r="EL49" s="2073"/>
      <c r="EM49" s="2073"/>
      <c r="EN49" s="2073"/>
      <c r="EO49" s="2073"/>
      <c r="EP49" s="2073"/>
      <c r="EQ49" s="2073"/>
      <c r="ER49" s="2073"/>
      <c r="ES49" s="2073"/>
      <c r="ET49" s="2073"/>
      <c r="EU49" s="2073"/>
      <c r="EV49" s="2073"/>
      <c r="EW49" s="2073"/>
      <c r="EX49" s="2073"/>
      <c r="EY49" s="2073"/>
      <c r="EZ49" s="2073"/>
      <c r="FA49" s="2073"/>
      <c r="FB49" s="2073"/>
      <c r="FC49" s="2073"/>
      <c r="FD49" s="2073"/>
      <c r="FE49" s="2073"/>
      <c r="FF49" s="2073"/>
      <c r="FG49" s="2073"/>
      <c r="FH49" s="2073"/>
      <c r="FI49" s="2073"/>
      <c r="FJ49" s="2073"/>
      <c r="FK49" s="2073"/>
      <c r="FL49" s="2073"/>
      <c r="FM49" s="2073"/>
      <c r="FN49" s="2073"/>
      <c r="FO49" s="2073"/>
      <c r="FP49" s="2073"/>
      <c r="FQ49" s="2073"/>
      <c r="FR49" s="2073"/>
      <c r="FS49" s="2073"/>
      <c r="FT49" s="2073"/>
      <c r="FU49" s="2073"/>
      <c r="FV49" s="2073"/>
      <c r="FW49" s="2073"/>
      <c r="FX49" s="2073"/>
      <c r="FY49" s="2073"/>
      <c r="FZ49" s="2073"/>
      <c r="GA49" s="2073"/>
      <c r="GB49" s="2073"/>
      <c r="GC49" s="2073"/>
      <c r="GD49" s="2073"/>
      <c r="GE49" s="2073"/>
      <c r="GF49" s="2073"/>
      <c r="GG49" s="2073"/>
      <c r="GH49" s="2073"/>
      <c r="GI49" s="2073"/>
      <c r="GJ49" s="2073"/>
      <c r="GK49" s="2073"/>
      <c r="GL49" s="2073"/>
      <c r="GM49" s="2073"/>
      <c r="GN49" s="2073"/>
      <c r="GO49" s="2073"/>
      <c r="GP49" s="2073"/>
      <c r="GQ49" s="2073"/>
      <c r="GR49" s="2073"/>
      <c r="GS49" s="2073"/>
      <c r="GT49" s="2073"/>
      <c r="GU49" s="2073"/>
      <c r="GV49" s="2073"/>
      <c r="GW49" s="2073"/>
      <c r="GX49" s="2073"/>
      <c r="GY49" s="2073"/>
      <c r="GZ49" s="2073"/>
      <c r="HA49" s="2073"/>
      <c r="HB49" s="2073"/>
      <c r="HC49" s="2073"/>
      <c r="HD49" s="2073"/>
      <c r="HE49" s="2073"/>
      <c r="HF49" s="2073"/>
      <c r="HG49" s="2073"/>
      <c r="HH49" s="2073"/>
      <c r="HI49" s="2073"/>
      <c r="HJ49" s="2073"/>
      <c r="HK49" s="2073"/>
      <c r="HL49" s="2073"/>
      <c r="HM49" s="2073"/>
      <c r="HN49" s="2073"/>
      <c r="HO49" s="2073"/>
      <c r="HP49" s="2073"/>
      <c r="HQ49" s="2073"/>
      <c r="HR49" s="2073"/>
      <c r="HS49" s="2073"/>
      <c r="HT49" s="2073"/>
      <c r="HU49" s="2073"/>
      <c r="HV49" s="2073"/>
      <c r="HW49" s="2073"/>
      <c r="HX49" s="2073"/>
      <c r="HY49" s="2073"/>
      <c r="HZ49" s="2073"/>
      <c r="IA49" s="2073"/>
      <c r="IB49" s="2073"/>
      <c r="IC49" s="2073"/>
      <c r="ID49" s="2073"/>
      <c r="IE49" s="2073"/>
      <c r="IF49" s="2073"/>
      <c r="IG49" s="2073"/>
      <c r="IH49" s="2073"/>
      <c r="II49" s="2073"/>
      <c r="IJ49" s="2073"/>
      <c r="IK49" s="2073"/>
      <c r="IL49" s="2073"/>
      <c r="IM49" s="2073"/>
      <c r="IN49" s="2073"/>
      <c r="IO49" s="2073"/>
      <c r="IP49" s="2073"/>
      <c r="IQ49" s="2073"/>
      <c r="IR49" s="2073"/>
      <c r="IS49" s="2073"/>
      <c r="IT49" s="2073"/>
      <c r="IU49" s="2073"/>
      <c r="IV49" s="2073"/>
      <c r="IW49" s="2073"/>
      <c r="IX49" s="2073"/>
      <c r="IY49" s="2073"/>
      <c r="IZ49" s="2073"/>
      <c r="JA49" s="2073"/>
      <c r="JB49" s="2073"/>
      <c r="JC49" s="2073"/>
      <c r="JD49" s="2073"/>
      <c r="JE49" s="2073"/>
      <c r="JF49" s="2073"/>
      <c r="JG49" s="2073"/>
      <c r="JH49" s="2073"/>
      <c r="JI49" s="2073"/>
      <c r="JJ49" s="2073"/>
      <c r="JK49" s="2073"/>
      <c r="JL49" s="2073"/>
      <c r="JM49" s="2073"/>
      <c r="JN49" s="2073"/>
      <c r="JO49" s="2073"/>
      <c r="JP49" s="2073"/>
      <c r="JQ49" s="2073"/>
      <c r="JR49" s="2073"/>
      <c r="JS49" s="2073"/>
      <c r="JT49" s="2073"/>
      <c r="JU49" s="2073"/>
      <c r="JV49" s="2073"/>
      <c r="JW49" s="2073"/>
      <c r="JX49" s="2073"/>
      <c r="JY49" s="2073"/>
      <c r="JZ49" s="2073"/>
      <c r="KA49" s="2073"/>
      <c r="KB49" s="2073"/>
      <c r="KC49" s="2073"/>
      <c r="KD49" s="2073"/>
      <c r="KE49" s="2073"/>
      <c r="KF49" s="2073"/>
      <c r="KG49" s="2073"/>
      <c r="KH49" s="2073"/>
      <c r="KI49" s="2073"/>
      <c r="KJ49" s="2073"/>
      <c r="KK49" s="2073"/>
      <c r="KL49" s="2073"/>
      <c r="KM49" s="2073"/>
      <c r="KN49" s="2073"/>
      <c r="KO49" s="2073"/>
      <c r="KP49" s="2073"/>
      <c r="KQ49" s="2073"/>
      <c r="KR49" s="2073"/>
      <c r="KS49" s="2073"/>
      <c r="KT49" s="2073"/>
      <c r="KU49" s="2073"/>
      <c r="KV49" s="2073"/>
      <c r="KW49" s="2073"/>
      <c r="KX49" s="2073"/>
      <c r="KY49" s="2073"/>
      <c r="KZ49" s="2073"/>
      <c r="LA49" s="2073"/>
      <c r="LB49" s="2073"/>
      <c r="LC49" s="2073"/>
      <c r="LD49" s="2073"/>
      <c r="LE49" s="2073"/>
      <c r="LF49" s="2073"/>
      <c r="LG49" s="2073"/>
      <c r="LH49" s="2073"/>
      <c r="LI49" s="2073"/>
      <c r="LJ49" s="2073"/>
      <c r="LK49" s="2073"/>
      <c r="LL49" s="2073"/>
      <c r="LM49" s="2073"/>
      <c r="LN49" s="2073"/>
      <c r="LO49" s="2073"/>
      <c r="LP49" s="2073"/>
      <c r="LQ49" s="2073"/>
      <c r="LR49" s="2073"/>
      <c r="LS49" s="2073"/>
      <c r="LT49" s="2073"/>
      <c r="LU49" s="2073"/>
      <c r="LV49" s="2073"/>
      <c r="LW49" s="2073"/>
      <c r="LX49" s="2073"/>
      <c r="LY49" s="2073"/>
      <c r="LZ49" s="2073"/>
      <c r="MA49" s="2073"/>
      <c r="MB49" s="2073"/>
      <c r="MC49" s="2073"/>
      <c r="MD49" s="2073"/>
      <c r="ME49" s="2073"/>
      <c r="MF49" s="2073"/>
      <c r="MG49" s="2073"/>
      <c r="MH49" s="2073"/>
      <c r="MI49" s="2073"/>
      <c r="MJ49" s="2073"/>
      <c r="MK49" s="2073"/>
      <c r="ML49" s="2073"/>
      <c r="MM49" s="2073"/>
      <c r="MN49" s="2073"/>
      <c r="MO49" s="2073"/>
      <c r="MP49" s="2073"/>
      <c r="MQ49" s="2073"/>
      <c r="MR49" s="2073"/>
      <c r="MS49" s="2073"/>
      <c r="MT49" s="2073"/>
      <c r="MU49" s="2073"/>
      <c r="MV49" s="2073"/>
      <c r="MW49" s="2073"/>
      <c r="MX49" s="2073"/>
      <c r="MY49" s="2073"/>
      <c r="MZ49" s="2073"/>
      <c r="NA49" s="2073"/>
      <c r="NB49" s="2073"/>
      <c r="NC49" s="2073"/>
      <c r="ND49" s="2073"/>
      <c r="NE49" s="2073"/>
      <c r="NF49" s="2073"/>
      <c r="NG49" s="2073"/>
      <c r="NH49" s="2073"/>
      <c r="NI49" s="2073"/>
      <c r="NJ49" s="2073"/>
      <c r="NK49" s="2073"/>
      <c r="NL49" s="2073"/>
      <c r="NM49" s="2073"/>
      <c r="NN49" s="2073"/>
      <c r="NO49" s="2073"/>
      <c r="NP49" s="2073"/>
      <c r="NQ49" s="2073"/>
      <c r="NR49" s="2073"/>
      <c r="NS49" s="2073"/>
      <c r="NT49" s="2073"/>
      <c r="NU49" s="2073"/>
      <c r="NV49" s="2073"/>
      <c r="NW49" s="2073"/>
      <c r="NX49" s="2073"/>
      <c r="NY49" s="2073"/>
      <c r="NZ49" s="2073"/>
      <c r="OA49" s="2073"/>
      <c r="OB49" s="2073"/>
      <c r="OC49" s="2073"/>
      <c r="OD49" s="2073"/>
      <c r="OE49" s="2073"/>
      <c r="OF49" s="2073"/>
      <c r="OG49" s="2073"/>
      <c r="OH49" s="2073"/>
      <c r="OI49" s="2073"/>
      <c r="OJ49" s="2073"/>
      <c r="OK49" s="2073"/>
      <c r="OL49" s="2073"/>
      <c r="OM49" s="2073"/>
      <c r="ON49" s="2073"/>
      <c r="OO49" s="2073"/>
      <c r="OP49" s="2073"/>
      <c r="OQ49" s="2073"/>
      <c r="OR49" s="2073"/>
      <c r="OS49" s="2073"/>
      <c r="OT49" s="2073"/>
      <c r="OU49" s="2073"/>
      <c r="OV49" s="2073"/>
      <c r="OW49" s="2073"/>
      <c r="OX49" s="2073"/>
      <c r="OY49" s="2073"/>
      <c r="OZ49" s="2073"/>
      <c r="PA49" s="2073"/>
      <c r="PB49" s="2073"/>
      <c r="PC49" s="2073"/>
      <c r="PD49" s="2073"/>
      <c r="PE49" s="2073"/>
      <c r="PF49" s="2073"/>
      <c r="PG49" s="2073"/>
      <c r="PH49" s="2073"/>
      <c r="PI49" s="2073"/>
      <c r="PJ49" s="2073"/>
      <c r="PK49" s="2073"/>
      <c r="PL49" s="2073"/>
      <c r="PM49" s="2073"/>
      <c r="PN49" s="2073"/>
      <c r="PO49" s="2073"/>
      <c r="PP49" s="2073"/>
      <c r="PQ49" s="2073"/>
      <c r="PR49" s="2073"/>
      <c r="PS49" s="2073"/>
      <c r="PT49" s="2073"/>
      <c r="PU49" s="2073"/>
      <c r="PV49" s="2073"/>
      <c r="PW49" s="2073"/>
      <c r="PX49" s="2073"/>
      <c r="PY49" s="2073"/>
      <c r="PZ49" s="2073"/>
      <c r="QA49" s="2073"/>
      <c r="QB49" s="2073"/>
      <c r="QC49" s="2073"/>
      <c r="QD49" s="2073"/>
      <c r="QE49" s="2073"/>
      <c r="QF49" s="2073"/>
      <c r="QG49" s="2073"/>
      <c r="QH49" s="2073"/>
      <c r="QI49" s="2073"/>
      <c r="QJ49" s="2073"/>
      <c r="QK49" s="2073"/>
      <c r="QL49" s="2073"/>
      <c r="QM49" s="2073"/>
      <c r="QN49" s="2073"/>
      <c r="QO49" s="2073"/>
      <c r="QP49" s="2073"/>
      <c r="QQ49" s="2073"/>
      <c r="QR49" s="2073"/>
      <c r="QS49" s="2073"/>
      <c r="QT49" s="2073"/>
      <c r="QU49" s="2073"/>
      <c r="QV49" s="2073"/>
      <c r="QW49" s="2073"/>
      <c r="QX49" s="2073"/>
      <c r="QY49" s="2073"/>
      <c r="QZ49" s="2073"/>
      <c r="RA49" s="2073"/>
      <c r="RB49" s="2073"/>
      <c r="RC49" s="2073"/>
      <c r="RD49" s="2073"/>
      <c r="RE49" s="2073"/>
      <c r="RF49" s="2073"/>
      <c r="RG49" s="2073"/>
      <c r="RH49" s="2073"/>
      <c r="RI49" s="2073"/>
      <c r="RJ49" s="2073"/>
      <c r="RK49" s="2073"/>
      <c r="RL49" s="2073"/>
      <c r="RM49" s="2073"/>
      <c r="RN49" s="2073"/>
      <c r="RO49" s="2073"/>
      <c r="RP49" s="2073"/>
      <c r="RQ49" s="2073"/>
      <c r="RR49" s="2073"/>
      <c r="RS49" s="2073"/>
      <c r="RT49" s="2073"/>
      <c r="RU49" s="2073"/>
      <c r="RV49" s="2073"/>
      <c r="RW49" s="2073"/>
      <c r="RX49" s="2073"/>
      <c r="RY49" s="2073"/>
      <c r="RZ49" s="2073"/>
      <c r="SA49" s="2073"/>
      <c r="SB49" s="2073"/>
      <c r="SC49" s="2073"/>
      <c r="SD49" s="2073"/>
      <c r="SE49" s="2073"/>
      <c r="SF49" s="2073"/>
      <c r="SG49" s="2073"/>
      <c r="SH49" s="2073"/>
      <c r="SI49" s="2073"/>
      <c r="SJ49" s="2073"/>
      <c r="SK49" s="2073"/>
      <c r="SL49" s="2073"/>
      <c r="SM49" s="2073"/>
      <c r="SN49" s="2073"/>
      <c r="SO49" s="2073"/>
      <c r="SP49" s="2073"/>
      <c r="SQ49" s="2073"/>
      <c r="SR49" s="2073"/>
      <c r="SS49" s="2073"/>
      <c r="ST49" s="2073"/>
      <c r="SU49" s="2073"/>
      <c r="SV49" s="2073"/>
      <c r="SW49" s="2073"/>
      <c r="SX49" s="2073"/>
      <c r="SY49" s="2073"/>
      <c r="SZ49" s="2073"/>
      <c r="TA49" s="2073"/>
      <c r="TB49" s="2073"/>
      <c r="TC49" s="2073"/>
      <c r="TD49" s="2073"/>
      <c r="TE49" s="2073"/>
      <c r="TF49" s="2073"/>
      <c r="TG49" s="2073"/>
      <c r="TH49" s="2073"/>
      <c r="TI49" s="2073"/>
      <c r="TJ49" s="2073"/>
      <c r="TK49" s="2073"/>
      <c r="TL49" s="2073"/>
      <c r="TM49" s="2073"/>
      <c r="TN49" s="2073"/>
      <c r="TO49" s="2073"/>
      <c r="TP49" s="2073"/>
      <c r="TQ49" s="2073"/>
      <c r="TR49" s="2073"/>
      <c r="TS49" s="2073"/>
      <c r="TT49" s="2073"/>
      <c r="TU49" s="2073"/>
      <c r="TV49" s="2073"/>
      <c r="TW49" s="2073"/>
      <c r="TX49" s="2073"/>
      <c r="TY49" s="2073"/>
      <c r="TZ49" s="2073"/>
      <c r="UA49" s="2073"/>
      <c r="UB49" s="2073"/>
      <c r="UC49" s="2073"/>
      <c r="UD49" s="2073"/>
      <c r="UE49" s="2073"/>
      <c r="UF49" s="2073"/>
      <c r="UG49" s="2073"/>
      <c r="UH49" s="2073"/>
      <c r="UI49" s="2073"/>
      <c r="UJ49" s="2073"/>
      <c r="UK49" s="2073"/>
      <c r="UL49" s="2073"/>
      <c r="UM49" s="2073"/>
      <c r="UN49" s="2073"/>
      <c r="UO49" s="2073"/>
      <c r="UP49" s="2073"/>
      <c r="UQ49" s="2073"/>
      <c r="UR49" s="2073"/>
      <c r="US49" s="2073"/>
      <c r="UT49" s="2073"/>
      <c r="UU49" s="2073"/>
      <c r="UV49" s="2073"/>
      <c r="UW49" s="2073"/>
      <c r="UX49" s="2073"/>
      <c r="UY49" s="2073"/>
      <c r="UZ49" s="2073"/>
      <c r="VA49" s="2073"/>
      <c r="VB49" s="2073"/>
      <c r="VC49" s="2073"/>
      <c r="VD49" s="2073"/>
      <c r="VE49" s="2073"/>
      <c r="VF49" s="2073"/>
      <c r="VG49" s="2073"/>
      <c r="VH49" s="2073"/>
      <c r="VI49" s="2073"/>
      <c r="VJ49" s="2073"/>
      <c r="VK49" s="2073"/>
      <c r="VL49" s="2073"/>
      <c r="VM49" s="2073"/>
      <c r="VN49" s="2073"/>
      <c r="VO49" s="2073"/>
      <c r="VP49" s="2073"/>
      <c r="VQ49" s="2073"/>
      <c r="VR49" s="2073"/>
      <c r="VS49" s="2073"/>
      <c r="VT49" s="2073"/>
      <c r="VU49" s="2073"/>
      <c r="VV49" s="2073"/>
      <c r="VW49" s="2073"/>
      <c r="VX49" s="2073"/>
      <c r="VY49" s="2073"/>
      <c r="VZ49" s="2073"/>
      <c r="WA49" s="2073"/>
      <c r="WB49" s="2073"/>
      <c r="WC49" s="2073"/>
      <c r="WD49" s="2073"/>
      <c r="WE49" s="2073"/>
      <c r="WF49" s="2073"/>
      <c r="WG49" s="2073"/>
      <c r="WH49" s="2073"/>
      <c r="WI49" s="2073"/>
      <c r="WJ49" s="2073"/>
      <c r="WK49" s="2073"/>
      <c r="WL49" s="2073"/>
      <c r="WM49" s="2073"/>
      <c r="WN49" s="2073"/>
      <c r="WO49" s="2073"/>
      <c r="WP49" s="2073"/>
      <c r="WQ49" s="2073"/>
      <c r="WR49" s="2073"/>
      <c r="WS49" s="2073"/>
      <c r="WT49" s="2073"/>
      <c r="WU49" s="2073"/>
      <c r="WV49" s="2073"/>
      <c r="WW49" s="2073"/>
      <c r="WX49" s="2073"/>
      <c r="WY49" s="2073"/>
      <c r="WZ49" s="2073"/>
      <c r="XA49" s="2073"/>
      <c r="XB49" s="2073"/>
      <c r="XC49" s="2073"/>
      <c r="XD49" s="2073"/>
      <c r="XE49" s="2073"/>
      <c r="XF49" s="2073"/>
      <c r="XG49" s="2073"/>
      <c r="XH49" s="2073"/>
      <c r="XI49" s="2073"/>
      <c r="XJ49" s="2073"/>
      <c r="XK49" s="2073"/>
      <c r="XL49" s="2073"/>
      <c r="XM49" s="2073"/>
      <c r="XN49" s="2073"/>
      <c r="XO49" s="2073"/>
      <c r="XP49" s="2073"/>
      <c r="XQ49" s="2073"/>
      <c r="XR49" s="2073"/>
      <c r="XS49" s="2073"/>
      <c r="XT49" s="2073"/>
      <c r="XU49" s="2073"/>
      <c r="XV49" s="2073"/>
      <c r="XW49" s="2073"/>
      <c r="XX49" s="2073"/>
      <c r="XY49" s="2073"/>
      <c r="XZ49" s="2073"/>
      <c r="YA49" s="2073"/>
      <c r="YB49" s="2073"/>
      <c r="YC49" s="2073"/>
      <c r="YD49" s="2073"/>
      <c r="YE49" s="2073"/>
      <c r="YF49" s="2073"/>
      <c r="YG49" s="2073"/>
      <c r="YH49" s="2073"/>
      <c r="YI49" s="2073"/>
      <c r="YJ49" s="2073"/>
      <c r="YK49" s="2073"/>
      <c r="YL49" s="2073"/>
      <c r="YM49" s="2073"/>
      <c r="YN49" s="2073"/>
      <c r="YO49" s="2073"/>
      <c r="YP49" s="2073"/>
      <c r="YQ49" s="2073"/>
      <c r="YR49" s="2073"/>
      <c r="YS49" s="2073"/>
      <c r="YT49" s="2073"/>
      <c r="YU49" s="2073"/>
      <c r="YV49" s="2073"/>
      <c r="YW49" s="2073"/>
      <c r="YX49" s="2073"/>
      <c r="YY49" s="2073"/>
      <c r="YZ49" s="2073"/>
      <c r="ZA49" s="2073"/>
      <c r="ZB49" s="2073"/>
      <c r="ZC49" s="2073"/>
      <c r="ZD49" s="2073"/>
      <c r="ZE49" s="2073"/>
      <c r="ZF49" s="2073"/>
      <c r="ZG49" s="2073"/>
      <c r="ZH49" s="2073"/>
      <c r="ZI49" s="2073"/>
      <c r="ZJ49" s="2073"/>
      <c r="ZK49" s="2073"/>
      <c r="ZL49" s="2073"/>
      <c r="ZM49" s="2073"/>
      <c r="ZN49" s="2073"/>
      <c r="ZO49" s="2073"/>
      <c r="ZP49" s="2073"/>
      <c r="ZQ49" s="2073"/>
      <c r="ZR49" s="2073"/>
      <c r="ZS49" s="2073"/>
      <c r="ZT49" s="2073"/>
      <c r="ZU49" s="2073"/>
      <c r="ZV49" s="2073"/>
      <c r="ZW49" s="2073"/>
      <c r="ZX49" s="2073"/>
      <c r="ZY49" s="2073"/>
      <c r="ZZ49" s="2073"/>
      <c r="AAA49" s="2073"/>
      <c r="AAB49" s="2073"/>
      <c r="AAC49" s="2073"/>
      <c r="AAD49" s="2073"/>
      <c r="AAE49" s="2073"/>
      <c r="AAF49" s="2073"/>
      <c r="AAG49" s="2073"/>
      <c r="AAH49" s="2073"/>
      <c r="AAI49" s="2073"/>
      <c r="AAJ49" s="2073"/>
      <c r="AAK49" s="2073"/>
      <c r="AAL49" s="2073"/>
      <c r="AAM49" s="2073"/>
      <c r="AAN49" s="2073"/>
      <c r="AAO49" s="2073"/>
      <c r="AAP49" s="2073"/>
      <c r="AAQ49" s="2073"/>
      <c r="AAR49" s="2073"/>
      <c r="AAS49" s="2073"/>
      <c r="AAT49" s="2073"/>
      <c r="AAU49" s="2073"/>
      <c r="AAV49" s="2073"/>
      <c r="AAW49" s="2073"/>
      <c r="AAX49" s="2073"/>
      <c r="AAY49" s="2073"/>
      <c r="AAZ49" s="2073"/>
      <c r="ABA49" s="2073"/>
      <c r="ABB49" s="2073"/>
      <c r="ABC49" s="2073"/>
      <c r="ABD49" s="2073"/>
      <c r="ABE49" s="2073"/>
      <c r="ABF49" s="2073"/>
      <c r="ABG49" s="2073"/>
      <c r="ABH49" s="2073"/>
      <c r="ABI49" s="2073"/>
      <c r="ABJ49" s="2073"/>
      <c r="ABK49" s="2073"/>
      <c r="ABL49" s="2073"/>
      <c r="ABM49" s="2073"/>
      <c r="ABN49" s="2073"/>
      <c r="ABO49" s="2073"/>
      <c r="ABP49" s="2073"/>
      <c r="ABQ49" s="2073"/>
      <c r="ABR49" s="2073"/>
      <c r="ABS49" s="2073"/>
      <c r="ABT49" s="2073"/>
      <c r="ABU49" s="2073"/>
      <c r="ABV49" s="2073"/>
      <c r="ABW49" s="2073"/>
      <c r="ABX49" s="2073"/>
      <c r="ABY49" s="2073"/>
      <c r="ABZ49" s="2073"/>
      <c r="ACA49" s="2073"/>
      <c r="ACB49" s="2073"/>
      <c r="ACC49" s="2073"/>
      <c r="ACD49" s="2073"/>
      <c r="ACE49" s="2073"/>
      <c r="ACF49" s="2073"/>
      <c r="ACG49" s="2073"/>
      <c r="ACH49" s="2073"/>
      <c r="ACI49" s="2073"/>
      <c r="ACJ49" s="2073"/>
      <c r="ACK49" s="2073"/>
      <c r="ACL49" s="2073"/>
      <c r="ACM49" s="2073"/>
      <c r="ACN49" s="2073"/>
      <c r="ACO49" s="2073"/>
      <c r="ACP49" s="2073"/>
      <c r="ACQ49" s="2073"/>
      <c r="ACR49" s="2073"/>
      <c r="ACS49" s="2073"/>
      <c r="ACT49" s="2073"/>
      <c r="ACU49" s="2073"/>
      <c r="ACV49" s="2073"/>
      <c r="ACW49" s="2073"/>
      <c r="ACX49" s="2073"/>
      <c r="ACY49" s="2073"/>
      <c r="ACZ49" s="2073"/>
      <c r="ADA49" s="2073"/>
      <c r="ADB49" s="2073"/>
      <c r="ADC49" s="2073"/>
      <c r="ADD49" s="2073"/>
      <c r="ADE49" s="2073"/>
      <c r="ADF49" s="2073"/>
      <c r="ADG49" s="2073"/>
      <c r="ADH49" s="2073"/>
      <c r="ADI49" s="2073"/>
      <c r="ADJ49" s="2073"/>
      <c r="ADK49" s="2073"/>
      <c r="ADL49" s="2073"/>
      <c r="ADM49" s="2073"/>
      <c r="ADN49" s="2073"/>
      <c r="ADO49" s="2073"/>
      <c r="ADP49" s="2073"/>
      <c r="ADQ49" s="2073"/>
      <c r="ADR49" s="2073"/>
      <c r="ADS49" s="2073"/>
      <c r="ADT49" s="2073"/>
      <c r="ADU49" s="2073"/>
      <c r="ADV49" s="2073"/>
      <c r="ADW49" s="2073"/>
      <c r="ADX49" s="2073"/>
      <c r="ADY49" s="2073"/>
      <c r="ADZ49" s="2073"/>
      <c r="AEA49" s="2073"/>
      <c r="AEB49" s="2073"/>
      <c r="AEC49" s="2073"/>
      <c r="AED49" s="2073"/>
      <c r="AEE49" s="2073"/>
      <c r="AEF49" s="2073"/>
      <c r="AEG49" s="2073"/>
      <c r="AEH49" s="2073"/>
      <c r="AEI49" s="2073"/>
      <c r="AEJ49" s="2073"/>
      <c r="AEK49" s="2073"/>
      <c r="AEL49" s="2073"/>
      <c r="AEM49" s="2073"/>
      <c r="AEN49" s="2073"/>
      <c r="AEO49" s="2073"/>
      <c r="AEP49" s="2073"/>
      <c r="AEQ49" s="2073"/>
      <c r="AER49" s="2073"/>
      <c r="AES49" s="2073"/>
      <c r="AET49" s="2073"/>
      <c r="AEU49" s="2073"/>
      <c r="AEV49" s="2073"/>
      <c r="AEW49" s="2073"/>
      <c r="AEX49" s="2073"/>
      <c r="AEY49" s="2073"/>
      <c r="AEZ49" s="2073"/>
      <c r="AFA49" s="2073"/>
      <c r="AFB49" s="2073"/>
      <c r="AFC49" s="2073"/>
      <c r="AFD49" s="2073"/>
      <c r="AFE49" s="2073"/>
      <c r="AFF49" s="2073"/>
      <c r="AFG49" s="2073"/>
      <c r="AFH49" s="2073"/>
      <c r="AFI49" s="2073"/>
      <c r="AFJ49" s="2073"/>
      <c r="AFK49" s="2073"/>
      <c r="AFL49" s="2073"/>
      <c r="AFM49" s="2073"/>
      <c r="AFN49" s="2073"/>
      <c r="AFO49" s="2073"/>
      <c r="AFP49" s="2073"/>
      <c r="AFQ49" s="2073"/>
      <c r="AFR49" s="2073"/>
      <c r="AFS49" s="2073"/>
      <c r="AFT49" s="2073"/>
      <c r="AFU49" s="2073"/>
      <c r="AFV49" s="2073"/>
      <c r="AFW49" s="2073"/>
      <c r="AFX49" s="2073"/>
      <c r="AFY49" s="2073"/>
      <c r="AFZ49" s="2073"/>
      <c r="AGA49" s="2073"/>
      <c r="AGB49" s="2073"/>
      <c r="AGC49" s="2073"/>
      <c r="AGD49" s="2073"/>
      <c r="AGE49" s="2073"/>
      <c r="AGF49" s="2073"/>
      <c r="AGG49" s="2073"/>
      <c r="AGH49" s="2073"/>
      <c r="AGI49" s="2073"/>
      <c r="AGJ49" s="2073"/>
      <c r="AGK49" s="2073"/>
      <c r="AGL49" s="2073"/>
      <c r="AGM49" s="2073"/>
      <c r="AGN49" s="2073"/>
      <c r="AGO49" s="2073"/>
      <c r="AGP49" s="2073"/>
      <c r="AGQ49" s="2073"/>
      <c r="AGR49" s="2073"/>
      <c r="AGS49" s="2073"/>
      <c r="AGT49" s="2073"/>
      <c r="AGU49" s="2073"/>
      <c r="AGV49" s="2073"/>
      <c r="AGW49" s="2073"/>
      <c r="AGX49" s="2073"/>
      <c r="AGY49" s="2073"/>
      <c r="AGZ49" s="2073"/>
      <c r="AHA49" s="2073"/>
      <c r="AHB49" s="2073"/>
      <c r="AHC49" s="2073"/>
      <c r="AHD49" s="2073"/>
      <c r="AHE49" s="2073"/>
      <c r="AHF49" s="2073"/>
      <c r="AHG49" s="2073"/>
      <c r="AHH49" s="2073"/>
      <c r="AHI49" s="2073"/>
      <c r="AHJ49" s="2073"/>
      <c r="AHK49" s="2073"/>
      <c r="AHL49" s="2073"/>
      <c r="AHM49" s="2073"/>
      <c r="AHN49" s="2073"/>
      <c r="AHO49" s="2073"/>
      <c r="AHP49" s="2073"/>
      <c r="AHQ49" s="2073"/>
      <c r="AHR49" s="2073"/>
      <c r="AHS49" s="2073"/>
      <c r="AHT49" s="2073"/>
      <c r="AHU49" s="2073"/>
      <c r="AHV49" s="2073"/>
      <c r="AHW49" s="2073"/>
      <c r="AHX49" s="2073"/>
      <c r="AHY49" s="2073"/>
      <c r="AHZ49" s="2073"/>
      <c r="AIA49" s="2073"/>
      <c r="AIB49" s="2073"/>
      <c r="AIC49" s="2073"/>
      <c r="AID49" s="2073"/>
      <c r="AIE49" s="2073"/>
      <c r="AIF49" s="2073"/>
      <c r="AIG49" s="2073"/>
      <c r="AIH49" s="2073"/>
      <c r="AII49" s="2073"/>
      <c r="AIJ49" s="2073"/>
      <c r="AIK49" s="2073"/>
      <c r="AIL49" s="2073"/>
      <c r="AIM49" s="2073"/>
      <c r="AIN49" s="2073"/>
      <c r="AIO49" s="2073"/>
      <c r="AIP49" s="2073"/>
      <c r="AIQ49" s="2073"/>
      <c r="AIR49" s="2073"/>
      <c r="AIS49" s="2073"/>
      <c r="AIT49" s="2073"/>
      <c r="AIU49" s="2073"/>
      <c r="AIV49" s="2073"/>
      <c r="AIW49" s="2073"/>
      <c r="AIX49" s="2073"/>
      <c r="AIY49" s="2073"/>
      <c r="AIZ49" s="2073"/>
      <c r="AJA49" s="2073"/>
      <c r="AJB49" s="2073"/>
      <c r="AJC49" s="2073"/>
      <c r="AJD49" s="2073"/>
      <c r="AJE49" s="2073"/>
      <c r="AJF49" s="2073"/>
      <c r="AJG49" s="2073"/>
      <c r="AJH49" s="2073"/>
      <c r="AJI49" s="2073"/>
      <c r="AJJ49" s="2073"/>
      <c r="AJK49" s="2073"/>
      <c r="AJL49" s="2073"/>
      <c r="AJM49" s="2073"/>
      <c r="AJN49" s="2073"/>
      <c r="AJO49" s="2073"/>
      <c r="AJP49" s="2073"/>
      <c r="AJQ49" s="2073"/>
      <c r="AJR49" s="2073"/>
      <c r="AJS49" s="2073"/>
      <c r="AJT49" s="2073"/>
      <c r="AJU49" s="2073"/>
      <c r="AJV49" s="2073"/>
      <c r="AJW49" s="2073"/>
      <c r="AJX49" s="2073"/>
      <c r="AJY49" s="2073"/>
      <c r="AJZ49" s="2073"/>
      <c r="AKA49" s="2073"/>
      <c r="AKB49" s="2073"/>
      <c r="AKC49" s="2073"/>
      <c r="AKD49" s="2073"/>
      <c r="AKE49" s="2073"/>
      <c r="AKF49" s="2073"/>
      <c r="AKG49" s="2073"/>
      <c r="AKH49" s="2073"/>
      <c r="AKI49" s="2073"/>
      <c r="AKJ49" s="2073"/>
      <c r="AKK49" s="2073"/>
      <c r="AKL49" s="2073"/>
      <c r="AKM49" s="2073"/>
      <c r="AKN49" s="2073"/>
      <c r="AKO49" s="2073"/>
      <c r="AKP49" s="2073"/>
      <c r="AKQ49" s="2073"/>
      <c r="AKR49" s="2073"/>
      <c r="AKS49" s="2073"/>
      <c r="AKT49" s="2073"/>
      <c r="AKU49" s="2073"/>
      <c r="AKV49" s="2073"/>
      <c r="AKW49" s="2073"/>
      <c r="AKX49" s="2073"/>
      <c r="AKY49" s="2073"/>
      <c r="AKZ49" s="2073"/>
      <c r="ALA49" s="2073"/>
      <c r="ALB49" s="2073"/>
      <c r="ALC49" s="2073"/>
      <c r="ALD49" s="2073"/>
      <c r="ALE49" s="2073"/>
      <c r="ALF49" s="2073"/>
      <c r="ALG49" s="2073"/>
      <c r="ALH49" s="2073"/>
      <c r="ALI49" s="2073"/>
      <c r="ALJ49" s="2073"/>
      <c r="ALK49" s="2073"/>
      <c r="ALL49" s="2073"/>
      <c r="ALM49" s="2073"/>
      <c r="ALN49" s="2073"/>
      <c r="ALO49" s="2073"/>
      <c r="ALP49" s="2073"/>
      <c r="ALQ49" s="2073"/>
      <c r="ALR49" s="2073"/>
      <c r="ALS49" s="2073"/>
      <c r="ALT49" s="2073"/>
      <c r="ALU49" s="2073"/>
      <c r="ALV49" s="2073"/>
      <c r="ALW49" s="2073"/>
      <c r="ALX49" s="2073"/>
      <c r="ALY49" s="2073"/>
      <c r="ALZ49" s="2073"/>
      <c r="AMA49" s="2073"/>
      <c r="AMB49" s="2073"/>
      <c r="AMC49" s="2073"/>
      <c r="AMD49" s="2073"/>
      <c r="AME49" s="2073"/>
      <c r="AMF49" s="2073"/>
      <c r="AMG49" s="2073"/>
      <c r="AMH49" s="2073"/>
      <c r="AMI49" s="2073"/>
      <c r="AMJ49" s="2073"/>
      <c r="AMK49" s="2073"/>
      <c r="AML49" s="2073"/>
      <c r="AMM49" s="2073"/>
      <c r="AMN49" s="2073"/>
      <c r="AMO49" s="2073"/>
      <c r="AMP49" s="2073"/>
      <c r="AMQ49" s="2073"/>
      <c r="AMR49" s="2073"/>
      <c r="AMS49" s="2073"/>
      <c r="AMT49" s="2073"/>
      <c r="AMU49" s="2073"/>
      <c r="AMV49" s="2073"/>
      <c r="AMW49" s="2073"/>
      <c r="AMX49" s="2073"/>
      <c r="AMY49" s="2073"/>
      <c r="AMZ49" s="2073"/>
      <c r="ANA49" s="2073"/>
      <c r="ANB49" s="2073"/>
      <c r="ANC49" s="2073"/>
      <c r="AND49" s="2073"/>
      <c r="ANE49" s="2073"/>
      <c r="ANF49" s="2073"/>
      <c r="ANG49" s="2073"/>
      <c r="ANH49" s="2073"/>
      <c r="ANI49" s="2073"/>
      <c r="ANJ49" s="2073"/>
      <c r="ANK49" s="2073"/>
      <c r="ANL49" s="2073"/>
      <c r="ANM49" s="2073"/>
      <c r="ANN49" s="2073"/>
      <c r="ANO49" s="2073"/>
      <c r="ANP49" s="2073"/>
      <c r="ANQ49" s="2073"/>
      <c r="ANR49" s="2073"/>
      <c r="ANS49" s="2073"/>
      <c r="ANT49" s="2073"/>
      <c r="ANU49" s="2073"/>
      <c r="ANV49" s="2073"/>
      <c r="ANW49" s="2073"/>
      <c r="ANX49" s="2073"/>
      <c r="ANY49" s="2073"/>
      <c r="ANZ49" s="2073"/>
      <c r="AOA49" s="2073"/>
      <c r="AOB49" s="2073"/>
      <c r="AOC49" s="2073"/>
      <c r="AOD49" s="2073"/>
      <c r="AOE49" s="2073"/>
      <c r="AOF49" s="2073"/>
      <c r="AOG49" s="2073"/>
      <c r="AOH49" s="2073"/>
      <c r="AOI49" s="2073"/>
      <c r="AOJ49" s="2073"/>
      <c r="AOK49" s="2073"/>
      <c r="AOL49" s="2073"/>
      <c r="AOM49" s="2073"/>
      <c r="AON49" s="2073"/>
      <c r="AOO49" s="2073"/>
      <c r="AOP49" s="2073"/>
      <c r="AOQ49" s="2073"/>
      <c r="AOR49" s="2073"/>
      <c r="AOS49" s="2073"/>
      <c r="AOT49" s="2073"/>
      <c r="AOU49" s="2073"/>
      <c r="AOV49" s="2073"/>
      <c r="AOW49" s="2073"/>
      <c r="AOX49" s="2073"/>
      <c r="AOY49" s="2073"/>
      <c r="AOZ49" s="2073"/>
      <c r="APA49" s="2073"/>
      <c r="APB49" s="2073"/>
      <c r="APC49" s="2073"/>
      <c r="APD49" s="2073"/>
      <c r="APE49" s="2073"/>
      <c r="APF49" s="2073"/>
      <c r="APG49" s="2073"/>
      <c r="APH49" s="2073"/>
      <c r="API49" s="2073"/>
      <c r="APJ49" s="2073"/>
      <c r="APK49" s="2073"/>
      <c r="APL49" s="2073"/>
      <c r="APM49" s="2073"/>
      <c r="APN49" s="2073"/>
      <c r="APO49" s="2073"/>
      <c r="APP49" s="2073"/>
      <c r="APQ49" s="2073"/>
      <c r="APR49" s="2073"/>
      <c r="APS49" s="2073"/>
      <c r="APT49" s="2073"/>
      <c r="APU49" s="2073"/>
      <c r="APV49" s="2073"/>
      <c r="APW49" s="2073"/>
      <c r="APX49" s="2073"/>
      <c r="APY49" s="2073"/>
      <c r="APZ49" s="2073"/>
      <c r="AQA49" s="2073"/>
      <c r="AQB49" s="2073"/>
      <c r="AQC49" s="2073"/>
      <c r="AQD49" s="2073"/>
      <c r="AQE49" s="2073"/>
      <c r="AQF49" s="2073"/>
      <c r="AQG49" s="2073"/>
      <c r="AQH49" s="2073"/>
      <c r="AQI49" s="2073"/>
      <c r="AQJ49" s="2073"/>
      <c r="AQK49" s="2073"/>
      <c r="AQL49" s="2073"/>
      <c r="AQM49" s="2073"/>
      <c r="AQN49" s="2073"/>
      <c r="AQO49" s="2073"/>
      <c r="AQP49" s="2073"/>
      <c r="AQQ49" s="2073"/>
      <c r="AQR49" s="2073"/>
      <c r="AQS49" s="2073"/>
      <c r="AQT49" s="2073"/>
      <c r="AQU49" s="2073"/>
      <c r="AQV49" s="2073"/>
      <c r="AQW49" s="2073"/>
      <c r="AQX49" s="2073"/>
      <c r="AQY49" s="2073"/>
      <c r="AQZ49" s="2073"/>
      <c r="ARA49" s="2073"/>
      <c r="ARB49" s="2073"/>
      <c r="ARC49" s="2073"/>
      <c r="ARD49" s="2073"/>
      <c r="ARE49" s="2073"/>
      <c r="ARF49" s="2073"/>
      <c r="ARG49" s="2073"/>
      <c r="ARH49" s="2073"/>
      <c r="ARI49" s="2073"/>
      <c r="ARJ49" s="2073"/>
      <c r="ARK49" s="2073"/>
      <c r="ARL49" s="2073"/>
      <c r="ARM49" s="2073"/>
      <c r="ARN49" s="2073"/>
      <c r="ARO49" s="2073"/>
      <c r="ARP49" s="2073"/>
      <c r="ARQ49" s="2073"/>
      <c r="ARR49" s="2073"/>
      <c r="ARS49" s="2073"/>
      <c r="ART49" s="2073"/>
      <c r="ARU49" s="2073"/>
      <c r="ARV49" s="2073"/>
      <c r="ARW49" s="2073"/>
      <c r="ARX49" s="2073"/>
      <c r="ARY49" s="2073"/>
      <c r="ARZ49" s="2073"/>
      <c r="ASA49" s="2073"/>
      <c r="ASB49" s="2073"/>
      <c r="ASC49" s="2073"/>
      <c r="ASD49" s="2073"/>
      <c r="ASE49" s="2073"/>
      <c r="ASF49" s="2073"/>
      <c r="ASG49" s="2073"/>
      <c r="ASH49" s="2073"/>
      <c r="ASI49" s="2073"/>
      <c r="ASJ49" s="2073"/>
      <c r="ASK49" s="2073"/>
      <c r="ASL49" s="2073"/>
      <c r="ASM49" s="2073"/>
      <c r="ASN49" s="2073"/>
      <c r="ASO49" s="2073"/>
      <c r="ASP49" s="2073"/>
      <c r="ASQ49" s="2073"/>
      <c r="ASR49" s="2073"/>
      <c r="ASS49" s="2073"/>
      <c r="AST49" s="2073"/>
      <c r="ASU49" s="2073"/>
      <c r="ASV49" s="2073"/>
      <c r="ASW49" s="2073"/>
      <c r="ASX49" s="2073"/>
      <c r="ASY49" s="2073"/>
      <c r="ASZ49" s="2073"/>
      <c r="ATA49" s="2073"/>
      <c r="ATB49" s="2073"/>
      <c r="ATC49" s="2073"/>
      <c r="ATD49" s="2073"/>
      <c r="ATE49" s="2073"/>
      <c r="ATF49" s="2073"/>
      <c r="ATG49" s="2073"/>
      <c r="ATH49" s="2073"/>
      <c r="ATI49" s="2073"/>
      <c r="ATJ49" s="2073"/>
      <c r="ATK49" s="2073"/>
      <c r="ATL49" s="2073"/>
      <c r="ATM49" s="2073"/>
      <c r="ATN49" s="2073"/>
      <c r="ATO49" s="2073"/>
      <c r="ATP49" s="2073"/>
      <c r="ATQ49" s="2073"/>
      <c r="ATR49" s="2073"/>
      <c r="ATS49" s="2073"/>
      <c r="ATT49" s="2073"/>
      <c r="ATU49" s="2073"/>
      <c r="ATV49" s="2073"/>
      <c r="ATW49" s="2073"/>
      <c r="ATX49" s="2073"/>
      <c r="ATY49" s="2073"/>
      <c r="ATZ49" s="2073"/>
      <c r="AUA49" s="2073"/>
      <c r="AUB49" s="2073"/>
      <c r="AUC49" s="2073"/>
      <c r="AUD49" s="2073"/>
      <c r="AUE49" s="2073"/>
      <c r="AUF49" s="2073"/>
      <c r="AUG49" s="2073"/>
      <c r="AUH49" s="2073"/>
      <c r="AUI49" s="2073"/>
      <c r="AUJ49" s="2073"/>
      <c r="AUK49" s="2073"/>
      <c r="AUL49" s="2073"/>
      <c r="AUM49" s="2073"/>
      <c r="AUN49" s="2073"/>
      <c r="AUO49" s="2073"/>
      <c r="AUP49" s="2073"/>
      <c r="AUQ49" s="2073"/>
      <c r="AUR49" s="2073"/>
      <c r="AUS49" s="2073"/>
      <c r="AUT49" s="2073"/>
      <c r="AUU49" s="2073"/>
      <c r="AUV49" s="2073"/>
      <c r="AUW49" s="2073"/>
      <c r="AUX49" s="2073"/>
      <c r="AUY49" s="2073"/>
      <c r="AUZ49" s="2073"/>
      <c r="AVA49" s="2073"/>
      <c r="AVB49" s="2073"/>
      <c r="AVC49" s="2073"/>
      <c r="AVD49" s="2073"/>
      <c r="AVE49" s="2073"/>
      <c r="AVF49" s="2073"/>
      <c r="AVG49" s="2073"/>
      <c r="AVH49" s="2073"/>
      <c r="AVI49" s="2073"/>
      <c r="AVJ49" s="2073"/>
      <c r="AVK49" s="2073"/>
      <c r="AVL49" s="2073"/>
      <c r="AVM49" s="2073"/>
      <c r="AVN49" s="2073"/>
      <c r="AVO49" s="2073"/>
      <c r="AVP49" s="2073"/>
      <c r="AVQ49" s="2073"/>
      <c r="AVR49" s="2073"/>
      <c r="AVS49" s="2073"/>
      <c r="AVT49" s="2073"/>
      <c r="AVU49" s="2073"/>
      <c r="AVV49" s="2073"/>
      <c r="AVW49" s="2073"/>
      <c r="AVX49" s="2073"/>
      <c r="AVY49" s="2073"/>
      <c r="AVZ49" s="2073"/>
      <c r="AWA49" s="2073"/>
      <c r="AWB49" s="2073"/>
      <c r="AWC49" s="2073"/>
      <c r="AWD49" s="2073"/>
      <c r="AWE49" s="2073"/>
      <c r="AWF49" s="2073"/>
      <c r="AWG49" s="2073"/>
      <c r="AWH49" s="2073"/>
      <c r="AWI49" s="2073"/>
      <c r="AWJ49" s="2073"/>
      <c r="AWK49" s="2073"/>
      <c r="AWL49" s="2073"/>
      <c r="AWM49" s="2073"/>
      <c r="AWN49" s="2073"/>
      <c r="AWO49" s="2073"/>
      <c r="AWP49" s="2073"/>
      <c r="AWQ49" s="2073"/>
      <c r="AWR49" s="2073"/>
      <c r="AWS49" s="2073"/>
      <c r="AWT49" s="2073"/>
      <c r="AWU49" s="2073"/>
      <c r="AWV49" s="2073"/>
      <c r="AWW49" s="2073"/>
      <c r="AWX49" s="2073"/>
      <c r="AWY49" s="2073"/>
      <c r="AWZ49" s="2073"/>
      <c r="AXA49" s="2073"/>
      <c r="AXB49" s="2073"/>
      <c r="AXC49" s="2073"/>
      <c r="AXD49" s="2073"/>
      <c r="AXE49" s="2073"/>
      <c r="AXF49" s="2073"/>
      <c r="AXG49" s="2073"/>
      <c r="AXH49" s="2073"/>
      <c r="AXI49" s="2073"/>
      <c r="AXJ49" s="2073"/>
      <c r="AXK49" s="2073"/>
      <c r="AXL49" s="2073"/>
      <c r="AXM49" s="2073"/>
      <c r="AXN49" s="2073"/>
      <c r="AXO49" s="2073"/>
      <c r="AXP49" s="2073"/>
      <c r="AXQ49" s="2073"/>
      <c r="AXR49" s="2073"/>
      <c r="AXS49" s="2073"/>
      <c r="AXT49" s="2073"/>
      <c r="AXU49" s="2073"/>
      <c r="AXV49" s="2073"/>
      <c r="AXW49" s="2073"/>
      <c r="AXX49" s="2073"/>
      <c r="AXY49" s="2073"/>
      <c r="AXZ49" s="2073"/>
      <c r="AYA49" s="2073"/>
      <c r="AYB49" s="2073"/>
      <c r="AYC49" s="2073"/>
      <c r="AYD49" s="2073"/>
      <c r="AYE49" s="2073"/>
      <c r="AYF49" s="2073"/>
      <c r="AYG49" s="2073"/>
      <c r="AYH49" s="2073"/>
      <c r="AYI49" s="2073"/>
      <c r="AYJ49" s="2073"/>
      <c r="AYK49" s="2073"/>
      <c r="AYL49" s="2073"/>
      <c r="AYM49" s="2073"/>
      <c r="AYN49" s="2073"/>
      <c r="AYO49" s="2073"/>
      <c r="AYP49" s="2073"/>
      <c r="AYQ49" s="2073"/>
      <c r="AYR49" s="2073"/>
      <c r="AYS49" s="2073"/>
      <c r="AYT49" s="2073"/>
      <c r="AYU49" s="2073"/>
      <c r="AYV49" s="2073"/>
      <c r="AYW49" s="2073"/>
      <c r="AYX49" s="2073"/>
      <c r="AYY49" s="2073"/>
      <c r="AYZ49" s="2073"/>
      <c r="AZA49" s="2073"/>
      <c r="AZB49" s="2073"/>
      <c r="AZC49" s="2073"/>
      <c r="AZD49" s="2073"/>
      <c r="AZE49" s="2073"/>
      <c r="AZF49" s="2073"/>
      <c r="AZG49" s="2073"/>
      <c r="AZH49" s="2073"/>
      <c r="AZI49" s="2073"/>
      <c r="AZJ49" s="2073"/>
      <c r="AZK49" s="2073"/>
      <c r="AZL49" s="2073"/>
      <c r="AZM49" s="2073"/>
      <c r="AZN49" s="2073"/>
      <c r="AZO49" s="2073"/>
      <c r="AZP49" s="2073"/>
      <c r="AZQ49" s="2073"/>
      <c r="AZR49" s="2073"/>
      <c r="AZS49" s="2073"/>
      <c r="AZT49" s="2073"/>
      <c r="AZU49" s="2073"/>
      <c r="AZV49" s="2073"/>
      <c r="AZW49" s="2073"/>
      <c r="AZX49" s="2073"/>
      <c r="AZY49" s="2073"/>
      <c r="AZZ49" s="2073"/>
      <c r="BAA49" s="2073"/>
      <c r="BAB49" s="2073"/>
      <c r="BAC49" s="2073"/>
      <c r="BAD49" s="2073"/>
      <c r="BAE49" s="2073"/>
      <c r="BAF49" s="2073"/>
      <c r="BAG49" s="2073"/>
      <c r="BAH49" s="2073"/>
      <c r="BAI49" s="2073"/>
      <c r="BAJ49" s="2073"/>
      <c r="BAK49" s="2073"/>
      <c r="BAL49" s="2073"/>
      <c r="BAM49" s="2073"/>
      <c r="BAN49" s="2073"/>
      <c r="BAO49" s="2073"/>
      <c r="BAP49" s="2073"/>
      <c r="BAQ49" s="2073"/>
      <c r="BAR49" s="2073"/>
      <c r="BAS49" s="2073"/>
      <c r="BAT49" s="2073"/>
      <c r="BAU49" s="2073"/>
      <c r="BAV49" s="2073"/>
      <c r="BAW49" s="2073"/>
      <c r="BAX49" s="2073"/>
      <c r="BAY49" s="2073"/>
      <c r="BAZ49" s="2073"/>
      <c r="BBA49" s="2073"/>
      <c r="BBB49" s="2073"/>
      <c r="BBC49" s="2073"/>
      <c r="BBD49" s="2073"/>
      <c r="BBE49" s="2073"/>
      <c r="BBF49" s="2073"/>
      <c r="BBG49" s="2073"/>
      <c r="BBH49" s="2073"/>
      <c r="BBI49" s="2073"/>
      <c r="BBJ49" s="2073"/>
      <c r="BBK49" s="2073"/>
      <c r="BBL49" s="2073"/>
      <c r="BBM49" s="2073"/>
      <c r="BBN49" s="2073"/>
      <c r="BBO49" s="2073"/>
      <c r="BBP49" s="2073"/>
      <c r="BBQ49" s="2073"/>
      <c r="BBR49" s="2073"/>
      <c r="BBS49" s="2073"/>
      <c r="BBT49" s="2073"/>
      <c r="BBU49" s="2073"/>
      <c r="BBV49" s="2073"/>
      <c r="BBW49" s="2073"/>
      <c r="BBX49" s="2073"/>
      <c r="BBY49" s="2073"/>
      <c r="BBZ49" s="2073"/>
      <c r="BCA49" s="2073"/>
      <c r="BCB49" s="2073"/>
      <c r="BCC49" s="2073"/>
      <c r="BCD49" s="2073"/>
      <c r="BCE49" s="2073"/>
      <c r="BCF49" s="2073"/>
      <c r="BCG49" s="2073"/>
      <c r="BCH49" s="2073"/>
      <c r="BCI49" s="2073"/>
      <c r="BCJ49" s="2073"/>
      <c r="BCK49" s="2073"/>
      <c r="BCL49" s="2073"/>
      <c r="BCM49" s="2073"/>
      <c r="BCN49" s="2073"/>
      <c r="BCO49" s="2073"/>
      <c r="BCP49" s="2073"/>
      <c r="BCQ49" s="2073"/>
      <c r="BCR49" s="2073"/>
      <c r="BCS49" s="2073"/>
      <c r="BCT49" s="2073"/>
      <c r="BCU49" s="2073"/>
      <c r="BCV49" s="2073"/>
      <c r="BCW49" s="2073"/>
      <c r="BCX49" s="2073"/>
      <c r="BCY49" s="2073"/>
      <c r="BCZ49" s="2073"/>
      <c r="BDA49" s="2073"/>
      <c r="BDB49" s="2073"/>
      <c r="BDC49" s="2073"/>
      <c r="BDD49" s="2073"/>
      <c r="BDE49" s="2073"/>
      <c r="BDF49" s="2073"/>
      <c r="BDG49" s="2073"/>
      <c r="BDH49" s="2073"/>
      <c r="BDI49" s="2073"/>
      <c r="BDJ49" s="2073"/>
      <c r="BDK49" s="2073"/>
      <c r="BDL49" s="2073"/>
      <c r="BDM49" s="2073"/>
      <c r="BDN49" s="2073"/>
      <c r="BDO49" s="2073"/>
      <c r="BDP49" s="2073"/>
      <c r="BDQ49" s="2073"/>
      <c r="BDR49" s="2073"/>
      <c r="BDS49" s="2073"/>
      <c r="BDT49" s="2073"/>
      <c r="BDU49" s="2073"/>
      <c r="BDV49" s="2073"/>
      <c r="BDW49" s="2073"/>
      <c r="BDX49" s="2073"/>
      <c r="BDY49" s="2073"/>
      <c r="BDZ49" s="2073"/>
      <c r="BEA49" s="2073"/>
      <c r="BEB49" s="2073"/>
      <c r="BEC49" s="2073"/>
      <c r="BED49" s="2073"/>
      <c r="BEE49" s="2073"/>
      <c r="BEF49" s="2073"/>
      <c r="BEG49" s="2073"/>
      <c r="BEH49" s="2073"/>
      <c r="BEI49" s="2073"/>
      <c r="BEJ49" s="2073"/>
      <c r="BEK49" s="2073"/>
      <c r="BEL49" s="2073"/>
      <c r="BEM49" s="2073"/>
      <c r="BEN49" s="2073"/>
      <c r="BEO49" s="2073"/>
      <c r="BEP49" s="2073"/>
      <c r="BEQ49" s="2073"/>
      <c r="BER49" s="2073"/>
      <c r="BES49" s="2073"/>
      <c r="BET49" s="2073"/>
      <c r="BEU49" s="2073"/>
      <c r="BEV49" s="2073"/>
      <c r="BEW49" s="2073"/>
      <c r="BEX49" s="2073"/>
      <c r="BEY49" s="2073"/>
      <c r="BEZ49" s="2073"/>
      <c r="BFA49" s="2073"/>
      <c r="BFB49" s="2073"/>
      <c r="BFC49" s="2073"/>
      <c r="BFD49" s="2073"/>
      <c r="BFE49" s="2073"/>
      <c r="BFF49" s="2073"/>
      <c r="BFG49" s="2073"/>
      <c r="BFH49" s="2073"/>
      <c r="BFI49" s="2073"/>
      <c r="BFJ49" s="2073"/>
      <c r="BFK49" s="2073"/>
      <c r="BFL49" s="2073"/>
      <c r="BFM49" s="2073"/>
      <c r="BFN49" s="2073"/>
      <c r="BFO49" s="2073"/>
      <c r="BFP49" s="2073"/>
      <c r="BFQ49" s="2073"/>
      <c r="BFR49" s="2073"/>
      <c r="BFS49" s="2073"/>
      <c r="BFT49" s="2073"/>
      <c r="BFU49" s="2073"/>
      <c r="BFV49" s="2073"/>
      <c r="BFW49" s="2073"/>
      <c r="BFX49" s="2073"/>
      <c r="BFY49" s="2073"/>
      <c r="BFZ49" s="2073"/>
      <c r="BGA49" s="2073"/>
      <c r="BGB49" s="2073"/>
      <c r="BGC49" s="2073"/>
      <c r="BGD49" s="2073"/>
      <c r="BGE49" s="2073"/>
      <c r="BGF49" s="2073"/>
      <c r="BGG49" s="2073"/>
      <c r="BGH49" s="2073"/>
      <c r="BGI49" s="2073"/>
      <c r="BGJ49" s="2073"/>
      <c r="BGK49" s="2073"/>
      <c r="BGL49" s="2073"/>
      <c r="BGM49" s="2073"/>
      <c r="BGN49" s="2073"/>
      <c r="BGO49" s="2073"/>
      <c r="BGP49" s="2073"/>
      <c r="BGQ49" s="2073"/>
      <c r="BGR49" s="2073"/>
      <c r="BGS49" s="2073"/>
      <c r="BGT49" s="2073"/>
      <c r="BGU49" s="2073"/>
      <c r="BGV49" s="2073"/>
      <c r="BGW49" s="2073"/>
      <c r="BGX49" s="2073"/>
      <c r="BGY49" s="2073"/>
      <c r="BGZ49" s="2073"/>
      <c r="BHA49" s="2073"/>
      <c r="BHB49" s="2073"/>
      <c r="BHC49" s="2073"/>
      <c r="BHD49" s="2073"/>
      <c r="BHE49" s="2073"/>
      <c r="BHF49" s="2073"/>
      <c r="BHG49" s="2073"/>
      <c r="BHH49" s="2073"/>
      <c r="BHI49" s="2073"/>
      <c r="BHJ49" s="2073"/>
      <c r="BHK49" s="2073"/>
      <c r="BHL49" s="2073"/>
      <c r="BHM49" s="2073"/>
      <c r="BHN49" s="2073"/>
      <c r="BHO49" s="2073"/>
      <c r="BHP49" s="2073"/>
      <c r="BHQ49" s="2073"/>
      <c r="BHR49" s="2073"/>
      <c r="BHS49" s="2073"/>
      <c r="BHT49" s="2073"/>
      <c r="BHU49" s="2073"/>
      <c r="BHV49" s="2073"/>
      <c r="BHW49" s="2073"/>
      <c r="BHX49" s="2073"/>
      <c r="BHY49" s="2073"/>
      <c r="BHZ49" s="2073"/>
      <c r="BIA49" s="2073"/>
      <c r="BIB49" s="2073"/>
      <c r="BIC49" s="2073"/>
      <c r="BID49" s="2073"/>
      <c r="BIE49" s="2073"/>
      <c r="BIF49" s="2073"/>
      <c r="BIG49" s="2073"/>
      <c r="BIH49" s="2073"/>
      <c r="BII49" s="2073"/>
      <c r="BIJ49" s="2073"/>
      <c r="BIK49" s="2073"/>
      <c r="BIL49" s="2073"/>
      <c r="BIM49" s="2073"/>
      <c r="BIN49" s="2073"/>
      <c r="BIO49" s="2073"/>
      <c r="BIP49" s="2073"/>
      <c r="BIQ49" s="2073"/>
      <c r="BIR49" s="2073"/>
      <c r="BIS49" s="2073"/>
      <c r="BIT49" s="2073"/>
      <c r="BIU49" s="2073"/>
      <c r="BIV49" s="2073"/>
      <c r="BIW49" s="2073"/>
      <c r="BIX49" s="2073"/>
      <c r="BIY49" s="2073"/>
      <c r="BIZ49" s="2073"/>
      <c r="BJA49" s="2073"/>
      <c r="BJB49" s="2073"/>
      <c r="BJC49" s="2073"/>
      <c r="BJD49" s="2073"/>
      <c r="BJE49" s="2073"/>
      <c r="BJF49" s="2073"/>
      <c r="BJG49" s="2073"/>
      <c r="BJH49" s="2073"/>
      <c r="BJI49" s="2073"/>
      <c r="BJJ49" s="2073"/>
      <c r="BJK49" s="2073"/>
      <c r="BJL49" s="2073"/>
      <c r="BJM49" s="2073"/>
      <c r="BJN49" s="2073"/>
      <c r="BJO49" s="2073"/>
      <c r="BJP49" s="2073"/>
      <c r="BJQ49" s="2073"/>
      <c r="BJR49" s="2073"/>
      <c r="BJS49" s="2073"/>
      <c r="BJT49" s="2073"/>
      <c r="BJU49" s="2073"/>
      <c r="BJV49" s="2073"/>
      <c r="BJW49" s="2073"/>
      <c r="BJX49" s="2073"/>
      <c r="BJY49" s="2073"/>
      <c r="BJZ49" s="2073"/>
      <c r="BKA49" s="2073"/>
      <c r="BKB49" s="2073"/>
      <c r="BKC49" s="2073"/>
      <c r="BKD49" s="2073"/>
      <c r="BKE49" s="2073"/>
      <c r="BKF49" s="2073"/>
      <c r="BKG49" s="2073"/>
      <c r="BKH49" s="2073"/>
      <c r="BKI49" s="2073"/>
      <c r="BKJ49" s="2073"/>
      <c r="BKK49" s="2073"/>
      <c r="BKL49" s="2073"/>
      <c r="BKM49" s="2073"/>
      <c r="BKN49" s="2073"/>
      <c r="BKO49" s="2073"/>
      <c r="BKP49" s="2073"/>
      <c r="BKQ49" s="2073"/>
      <c r="BKR49" s="2073"/>
      <c r="BKS49" s="2073"/>
      <c r="BKT49" s="2073"/>
      <c r="BKU49" s="2073"/>
      <c r="BKV49" s="2073"/>
      <c r="BKW49" s="2073"/>
      <c r="BKX49" s="2073"/>
      <c r="BKY49" s="2073"/>
      <c r="BKZ49" s="2073"/>
      <c r="BLA49" s="2073"/>
      <c r="BLB49" s="2073"/>
      <c r="BLC49" s="2073"/>
      <c r="BLD49" s="2073"/>
      <c r="BLE49" s="2073"/>
      <c r="BLF49" s="2073"/>
      <c r="BLG49" s="2073"/>
      <c r="BLH49" s="2073"/>
      <c r="BLI49" s="2073"/>
      <c r="BLJ49" s="2073"/>
      <c r="BLK49" s="2073"/>
      <c r="BLL49" s="2073"/>
      <c r="BLM49" s="2073"/>
      <c r="BLN49" s="2073"/>
      <c r="BLO49" s="2073"/>
      <c r="BLP49" s="2073"/>
      <c r="BLQ49" s="2073"/>
      <c r="BLR49" s="2073"/>
      <c r="BLS49" s="2073"/>
      <c r="BLT49" s="2073"/>
      <c r="BLU49" s="2073"/>
      <c r="BLV49" s="2073"/>
      <c r="BLW49" s="2073"/>
      <c r="BLX49" s="2073"/>
      <c r="BLY49" s="2073"/>
      <c r="BLZ49" s="2073"/>
      <c r="BMA49" s="2073"/>
      <c r="BMB49" s="2073"/>
      <c r="BMC49" s="2073"/>
      <c r="BMD49" s="2073"/>
      <c r="BME49" s="2073"/>
      <c r="BMF49" s="2073"/>
      <c r="BMG49" s="2073"/>
      <c r="BMH49" s="2073"/>
      <c r="BMI49" s="2073"/>
      <c r="BMJ49" s="2073"/>
      <c r="BMK49" s="2073"/>
      <c r="BML49" s="2073"/>
      <c r="BMM49" s="2073"/>
      <c r="BMN49" s="2073"/>
      <c r="BMO49" s="2073"/>
      <c r="BMP49" s="2073"/>
      <c r="BMQ49" s="2073"/>
      <c r="BMR49" s="2073"/>
      <c r="BMS49" s="2073"/>
      <c r="BMT49" s="2073"/>
      <c r="BMU49" s="2073"/>
      <c r="BMV49" s="2073"/>
      <c r="BMW49" s="2073"/>
      <c r="BMX49" s="2073"/>
      <c r="BMY49" s="2073"/>
      <c r="BMZ49" s="2073"/>
      <c r="BNA49" s="2073"/>
      <c r="BNB49" s="2073"/>
      <c r="BNC49" s="2073"/>
      <c r="BND49" s="2073"/>
      <c r="BNE49" s="2073"/>
      <c r="BNF49" s="2073"/>
      <c r="BNG49" s="2073"/>
      <c r="BNH49" s="2073"/>
      <c r="BNI49" s="2073"/>
      <c r="BNJ49" s="2073"/>
      <c r="BNK49" s="2073"/>
      <c r="BNL49" s="2073"/>
      <c r="BNM49" s="2073"/>
      <c r="BNN49" s="2073"/>
      <c r="BNO49" s="2073"/>
      <c r="BNP49" s="2073"/>
      <c r="BNQ49" s="2073"/>
      <c r="BNR49" s="2073"/>
      <c r="BNS49" s="2073"/>
      <c r="BNT49" s="2073"/>
      <c r="BNU49" s="2073"/>
      <c r="BNV49" s="2073"/>
      <c r="BNW49" s="2073"/>
      <c r="BNX49" s="2073"/>
      <c r="BNY49" s="2073"/>
      <c r="BNZ49" s="2073"/>
      <c r="BOA49" s="2073"/>
      <c r="BOB49" s="2073"/>
      <c r="BOC49" s="2073"/>
      <c r="BOD49" s="2073"/>
      <c r="BOE49" s="2073"/>
      <c r="BOF49" s="2073"/>
      <c r="BOG49" s="2073"/>
      <c r="BOH49" s="2073"/>
      <c r="BOI49" s="2073"/>
      <c r="BOJ49" s="2073"/>
      <c r="BOK49" s="2073"/>
      <c r="BOL49" s="2073"/>
      <c r="BOM49" s="2073"/>
      <c r="BON49" s="2073"/>
      <c r="BOO49" s="2073"/>
      <c r="BOP49" s="2073"/>
      <c r="BOQ49" s="2073"/>
      <c r="BOR49" s="2073"/>
      <c r="BOS49" s="2073"/>
      <c r="BOT49" s="2073"/>
      <c r="BOU49" s="2073"/>
      <c r="BOV49" s="2073"/>
      <c r="BOW49" s="2073"/>
      <c r="BOX49" s="2073"/>
      <c r="BOY49" s="2073"/>
      <c r="BOZ49" s="2073"/>
      <c r="BPA49" s="2073"/>
      <c r="BPB49" s="2073"/>
      <c r="BPC49" s="2073"/>
      <c r="BPD49" s="2073"/>
      <c r="BPE49" s="2073"/>
      <c r="BPF49" s="2073"/>
      <c r="BPG49" s="2073"/>
      <c r="BPH49" s="2073"/>
      <c r="BPI49" s="2073"/>
      <c r="BPJ49" s="2073"/>
      <c r="BPK49" s="2073"/>
      <c r="BPL49" s="2073"/>
      <c r="BPM49" s="2073"/>
      <c r="BPN49" s="2073"/>
      <c r="BPO49" s="2073"/>
      <c r="BPP49" s="2073"/>
      <c r="BPQ49" s="2073"/>
      <c r="BPR49" s="2073"/>
      <c r="BPS49" s="2073"/>
      <c r="BPT49" s="2073"/>
      <c r="BPU49" s="2073"/>
      <c r="BPV49" s="2073"/>
      <c r="BPW49" s="2073"/>
      <c r="BPX49" s="2073"/>
      <c r="BPY49" s="2073"/>
      <c r="BPZ49" s="2073"/>
      <c r="BQA49" s="2073"/>
      <c r="BQB49" s="2073"/>
      <c r="BQC49" s="2073"/>
      <c r="BQD49" s="2073"/>
      <c r="BQE49" s="2073"/>
      <c r="BQF49" s="2073"/>
      <c r="BQG49" s="2073"/>
      <c r="BQH49" s="2073"/>
      <c r="BQI49" s="2073"/>
      <c r="BQJ49" s="2073"/>
      <c r="BQK49" s="2073"/>
      <c r="BQL49" s="2073"/>
      <c r="BQM49" s="2073"/>
      <c r="BQN49" s="2073"/>
      <c r="BQO49" s="2073"/>
      <c r="BQP49" s="2073"/>
      <c r="BQQ49" s="2073"/>
      <c r="BQR49" s="2073"/>
      <c r="BQS49" s="2073"/>
      <c r="BQT49" s="2073"/>
      <c r="BQU49" s="2073"/>
      <c r="BQV49" s="2073"/>
      <c r="BQW49" s="2073"/>
      <c r="BQX49" s="2073"/>
      <c r="BQY49" s="2073"/>
      <c r="BQZ49" s="2073"/>
      <c r="BRA49" s="2073"/>
      <c r="BRB49" s="2073"/>
      <c r="BRC49" s="2073"/>
      <c r="BRD49" s="2073"/>
      <c r="BRE49" s="2073"/>
      <c r="BRF49" s="2073"/>
      <c r="BRG49" s="2073"/>
      <c r="BRH49" s="2073"/>
      <c r="BRI49" s="2073"/>
      <c r="BRJ49" s="2073"/>
      <c r="BRK49" s="2073"/>
      <c r="BRL49" s="2073"/>
      <c r="BRM49" s="2073"/>
      <c r="BRN49" s="2073"/>
      <c r="BRO49" s="2073"/>
      <c r="BRP49" s="2073"/>
      <c r="BRQ49" s="2073"/>
      <c r="BRR49" s="2073"/>
      <c r="BRS49" s="2073"/>
      <c r="BRT49" s="2073"/>
      <c r="BRU49" s="2073"/>
      <c r="BRV49" s="2073"/>
      <c r="BRW49" s="2073"/>
      <c r="BRX49" s="2073"/>
      <c r="BRY49" s="2073"/>
      <c r="BRZ49" s="2073"/>
      <c r="BSA49" s="2073"/>
      <c r="BSB49" s="2073"/>
      <c r="BSC49" s="2073"/>
      <c r="BSD49" s="2073"/>
      <c r="BSE49" s="2073"/>
      <c r="BSF49" s="2073"/>
      <c r="BSG49" s="2073"/>
      <c r="BSH49" s="2073"/>
      <c r="BSI49" s="2073"/>
      <c r="BSJ49" s="2073"/>
      <c r="BSK49" s="2073"/>
      <c r="BSL49" s="2073"/>
      <c r="BSM49" s="2073"/>
      <c r="BSN49" s="2073"/>
      <c r="BSO49" s="2073"/>
      <c r="BSP49" s="2073"/>
      <c r="BSQ49" s="2073"/>
      <c r="BSR49" s="2073"/>
      <c r="BSS49" s="2073"/>
      <c r="BST49" s="2073"/>
      <c r="BSU49" s="2073"/>
      <c r="BSV49" s="2073"/>
      <c r="BSW49" s="2073"/>
      <c r="BSX49" s="2073"/>
      <c r="BSY49" s="2073"/>
      <c r="BSZ49" s="2073"/>
      <c r="BTA49" s="2073"/>
      <c r="BTB49" s="2073"/>
      <c r="BTC49" s="2073"/>
      <c r="BTD49" s="2073"/>
      <c r="BTE49" s="2073"/>
      <c r="BTF49" s="2073"/>
      <c r="BTG49" s="2073"/>
      <c r="BTH49" s="2073"/>
      <c r="BTI49" s="2073"/>
      <c r="BTJ49" s="2073"/>
      <c r="BTK49" s="2073"/>
      <c r="BTL49" s="2073"/>
      <c r="BTM49" s="2073"/>
      <c r="BTN49" s="2073"/>
      <c r="BTO49" s="2073"/>
      <c r="BTP49" s="2073"/>
      <c r="BTQ49" s="2073"/>
      <c r="BTR49" s="2073"/>
      <c r="BTS49" s="2073"/>
      <c r="BTT49" s="2073"/>
      <c r="BTU49" s="2073"/>
      <c r="BTV49" s="2073"/>
      <c r="BTW49" s="2073"/>
      <c r="BTX49" s="2073"/>
      <c r="BTY49" s="2073"/>
      <c r="BTZ49" s="2073"/>
      <c r="BUA49" s="2073"/>
      <c r="BUB49" s="2073"/>
      <c r="BUC49" s="2073"/>
      <c r="BUD49" s="2073"/>
      <c r="BUE49" s="2073"/>
      <c r="BUF49" s="2073"/>
      <c r="BUG49" s="2073"/>
      <c r="BUH49" s="2073"/>
      <c r="BUI49" s="2073"/>
      <c r="BUJ49" s="2073"/>
      <c r="BUK49" s="2073"/>
      <c r="BUL49" s="2073"/>
      <c r="BUM49" s="2073"/>
      <c r="BUN49" s="2073"/>
      <c r="BUO49" s="2073"/>
      <c r="BUP49" s="2073"/>
      <c r="BUQ49" s="2073"/>
      <c r="BUR49" s="2073"/>
      <c r="BUS49" s="2073"/>
      <c r="BUT49" s="2073"/>
      <c r="BUU49" s="2073"/>
      <c r="BUV49" s="2073"/>
      <c r="BUW49" s="2073"/>
      <c r="BUX49" s="2073"/>
      <c r="BUY49" s="2073"/>
      <c r="BUZ49" s="2073"/>
      <c r="BVA49" s="2073"/>
      <c r="BVB49" s="2073"/>
      <c r="BVC49" s="2073"/>
      <c r="BVD49" s="2073"/>
      <c r="BVE49" s="2073"/>
      <c r="BVF49" s="2073"/>
      <c r="BVG49" s="2073"/>
      <c r="BVH49" s="2073"/>
      <c r="BVI49" s="2073"/>
      <c r="BVJ49" s="2073"/>
      <c r="BVK49" s="2073"/>
      <c r="BVL49" s="2073"/>
      <c r="BVM49" s="2073"/>
      <c r="BVN49" s="2073"/>
      <c r="BVO49" s="2073"/>
      <c r="BVP49" s="2073"/>
      <c r="BVQ49" s="2073"/>
      <c r="BVR49" s="2073"/>
      <c r="BVS49" s="2073"/>
      <c r="BVT49" s="2073"/>
      <c r="BVU49" s="2073"/>
      <c r="BVV49" s="2073"/>
      <c r="BVW49" s="2073"/>
      <c r="BVX49" s="2073"/>
      <c r="BVY49" s="2073"/>
      <c r="BVZ49" s="2073"/>
      <c r="BWA49" s="2073"/>
      <c r="BWB49" s="2073"/>
      <c r="BWC49" s="2073"/>
      <c r="BWD49" s="2073"/>
      <c r="BWE49" s="2073"/>
      <c r="BWF49" s="2073"/>
      <c r="BWG49" s="2073"/>
      <c r="BWH49" s="2073"/>
      <c r="BWI49" s="2073"/>
      <c r="BWJ49" s="2073"/>
      <c r="BWK49" s="2073"/>
      <c r="BWL49" s="2073"/>
      <c r="BWM49" s="2073"/>
      <c r="BWN49" s="2073"/>
      <c r="BWO49" s="2073"/>
      <c r="BWP49" s="2073"/>
      <c r="BWQ49" s="2073"/>
      <c r="BWR49" s="2073"/>
      <c r="BWS49" s="2073"/>
      <c r="BWT49" s="2073"/>
      <c r="BWU49" s="2073"/>
      <c r="BWV49" s="2073"/>
      <c r="BWW49" s="2073"/>
      <c r="BWX49" s="2073"/>
      <c r="BWY49" s="2073"/>
      <c r="BWZ49" s="2073"/>
      <c r="BXA49" s="2073"/>
      <c r="BXB49" s="2073"/>
      <c r="BXC49" s="2073"/>
      <c r="BXD49" s="2073"/>
      <c r="BXE49" s="2073"/>
      <c r="BXF49" s="2073"/>
      <c r="BXG49" s="2073"/>
      <c r="BXH49" s="2073"/>
      <c r="BXI49" s="2073"/>
      <c r="BXJ49" s="2073"/>
      <c r="BXK49" s="2073"/>
      <c r="BXL49" s="2073"/>
      <c r="BXM49" s="2073"/>
      <c r="BXN49" s="2073"/>
      <c r="BXO49" s="2073"/>
      <c r="BXP49" s="2073"/>
      <c r="BXQ49" s="2073"/>
      <c r="BXR49" s="2073"/>
      <c r="BXS49" s="2073"/>
      <c r="BXT49" s="2073"/>
      <c r="BXU49" s="2073"/>
      <c r="BXV49" s="2073"/>
      <c r="BXW49" s="2073"/>
      <c r="BXX49" s="2073"/>
      <c r="BXY49" s="2073"/>
      <c r="BXZ49" s="2073"/>
      <c r="BYA49" s="2073"/>
      <c r="BYB49" s="2073"/>
      <c r="BYC49" s="2073"/>
      <c r="BYD49" s="2073"/>
      <c r="BYE49" s="2073"/>
      <c r="BYF49" s="2073"/>
      <c r="BYG49" s="2073"/>
      <c r="BYH49" s="2073"/>
      <c r="BYI49" s="2073"/>
      <c r="BYJ49" s="2073"/>
      <c r="BYK49" s="2073"/>
      <c r="BYL49" s="2073"/>
      <c r="BYM49" s="2073"/>
      <c r="BYN49" s="2073"/>
      <c r="BYO49" s="2073"/>
      <c r="BYP49" s="2073"/>
      <c r="BYQ49" s="2073"/>
      <c r="BYR49" s="2073"/>
      <c r="BYS49" s="2073"/>
      <c r="BYT49" s="2073"/>
      <c r="BYU49" s="2073"/>
      <c r="BYV49" s="2073"/>
      <c r="BYW49" s="2073"/>
      <c r="BYX49" s="2073"/>
      <c r="BYY49" s="2073"/>
      <c r="BYZ49" s="2073"/>
      <c r="BZA49" s="2073"/>
      <c r="BZB49" s="2073"/>
      <c r="BZC49" s="2073"/>
      <c r="BZD49" s="2073"/>
      <c r="BZE49" s="2073"/>
      <c r="BZF49" s="2073"/>
      <c r="BZG49" s="2073"/>
      <c r="BZH49" s="2073"/>
      <c r="BZI49" s="2073"/>
      <c r="BZJ49" s="2073"/>
      <c r="BZK49" s="2073"/>
      <c r="BZL49" s="2073"/>
      <c r="BZM49" s="2073"/>
      <c r="BZN49" s="2073"/>
      <c r="BZO49" s="2073"/>
      <c r="BZP49" s="2073"/>
      <c r="BZQ49" s="2073"/>
      <c r="BZR49" s="2073"/>
      <c r="BZS49" s="2073"/>
      <c r="BZT49" s="2073"/>
      <c r="BZU49" s="2073"/>
      <c r="BZV49" s="2073"/>
      <c r="BZW49" s="2073"/>
      <c r="BZX49" s="2073"/>
      <c r="BZY49" s="2073"/>
      <c r="BZZ49" s="2073"/>
      <c r="CAA49" s="2073"/>
      <c r="CAB49" s="2073"/>
      <c r="CAC49" s="2073"/>
      <c r="CAD49" s="2073"/>
      <c r="CAE49" s="2073"/>
      <c r="CAF49" s="2073"/>
      <c r="CAG49" s="2073"/>
      <c r="CAH49" s="2073"/>
      <c r="CAI49" s="2073"/>
      <c r="CAJ49" s="2073"/>
      <c r="CAK49" s="2073"/>
      <c r="CAL49" s="2073"/>
      <c r="CAM49" s="2073"/>
      <c r="CAN49" s="2073"/>
      <c r="CAO49" s="2073"/>
      <c r="CAP49" s="2073"/>
      <c r="CAQ49" s="2073"/>
      <c r="CAR49" s="2073"/>
      <c r="CAS49" s="2073"/>
      <c r="CAT49" s="2073"/>
      <c r="CAU49" s="2073"/>
      <c r="CAV49" s="2073"/>
      <c r="CAW49" s="2073"/>
      <c r="CAX49" s="2073"/>
      <c r="CAY49" s="2073"/>
      <c r="CAZ49" s="2073"/>
      <c r="CBA49" s="2073"/>
      <c r="CBB49" s="2073"/>
      <c r="CBC49" s="2073"/>
      <c r="CBD49" s="2073"/>
      <c r="CBE49" s="2073"/>
      <c r="CBF49" s="2073"/>
      <c r="CBG49" s="2073"/>
      <c r="CBH49" s="2073"/>
      <c r="CBI49" s="2073"/>
      <c r="CBJ49" s="2073"/>
      <c r="CBK49" s="2073"/>
      <c r="CBL49" s="2073"/>
      <c r="CBM49" s="2073"/>
      <c r="CBN49" s="2073"/>
      <c r="CBO49" s="2073"/>
      <c r="CBP49" s="2073"/>
      <c r="CBQ49" s="2073"/>
      <c r="CBR49" s="2073"/>
      <c r="CBS49" s="2073"/>
      <c r="CBT49" s="2073"/>
      <c r="CBU49" s="2073"/>
      <c r="CBV49" s="2073"/>
      <c r="CBW49" s="2073"/>
      <c r="CBX49" s="2073"/>
      <c r="CBY49" s="2073"/>
      <c r="CBZ49" s="2073"/>
      <c r="CCA49" s="2073"/>
      <c r="CCB49" s="2073"/>
      <c r="CCC49" s="2073"/>
      <c r="CCD49" s="2073"/>
      <c r="CCE49" s="2073"/>
      <c r="CCF49" s="2073"/>
      <c r="CCG49" s="2073"/>
      <c r="CCH49" s="2073"/>
      <c r="CCI49" s="2073"/>
      <c r="CCJ49" s="2073"/>
      <c r="CCK49" s="2073"/>
      <c r="CCL49" s="2073"/>
      <c r="CCM49" s="2073"/>
      <c r="CCN49" s="2073"/>
      <c r="CCO49" s="2073"/>
      <c r="CCP49" s="2073"/>
      <c r="CCQ49" s="2073"/>
      <c r="CCR49" s="2073"/>
      <c r="CCS49" s="2073"/>
      <c r="CCT49" s="2073"/>
      <c r="CCU49" s="2073"/>
      <c r="CCV49" s="2073"/>
      <c r="CCW49" s="2073"/>
      <c r="CCX49" s="2073"/>
      <c r="CCY49" s="2073"/>
      <c r="CCZ49" s="2073"/>
      <c r="CDA49" s="2073"/>
      <c r="CDB49" s="2073"/>
      <c r="CDC49" s="2073"/>
      <c r="CDD49" s="2073"/>
      <c r="CDE49" s="2073"/>
      <c r="CDF49" s="2073"/>
      <c r="CDG49" s="2073"/>
      <c r="CDH49" s="2073"/>
      <c r="CDI49" s="2073"/>
      <c r="CDJ49" s="2073"/>
      <c r="CDK49" s="2073"/>
      <c r="CDL49" s="2073"/>
      <c r="CDM49" s="2073"/>
      <c r="CDN49" s="2073"/>
      <c r="CDO49" s="2073"/>
      <c r="CDP49" s="2073"/>
      <c r="CDQ49" s="2073"/>
      <c r="CDR49" s="2073"/>
      <c r="CDS49" s="2073"/>
      <c r="CDT49" s="2073"/>
      <c r="CDU49" s="2073"/>
      <c r="CDV49" s="2073"/>
      <c r="CDW49" s="2073"/>
      <c r="CDX49" s="2073"/>
      <c r="CDY49" s="2073"/>
      <c r="CDZ49" s="2073"/>
      <c r="CEA49" s="2073"/>
      <c r="CEB49" s="2073"/>
      <c r="CEC49" s="2073"/>
      <c r="CED49" s="2073"/>
      <c r="CEE49" s="2073"/>
      <c r="CEF49" s="2073"/>
      <c r="CEG49" s="2073"/>
      <c r="CEH49" s="2073"/>
      <c r="CEI49" s="2073"/>
      <c r="CEJ49" s="2073"/>
      <c r="CEK49" s="2073"/>
      <c r="CEL49" s="2073"/>
      <c r="CEM49" s="2073"/>
      <c r="CEN49" s="2073"/>
      <c r="CEO49" s="2073"/>
      <c r="CEP49" s="2073"/>
      <c r="CEQ49" s="2073"/>
      <c r="CER49" s="2073"/>
      <c r="CES49" s="2073"/>
      <c r="CET49" s="2073"/>
      <c r="CEU49" s="2073"/>
      <c r="CEV49" s="2073"/>
      <c r="CEW49" s="2073"/>
      <c r="CEX49" s="2073"/>
      <c r="CEY49" s="2073"/>
      <c r="CEZ49" s="2073"/>
      <c r="CFA49" s="2073"/>
      <c r="CFB49" s="2073"/>
      <c r="CFC49" s="2073"/>
      <c r="CFD49" s="2073"/>
      <c r="CFE49" s="2073"/>
      <c r="CFF49" s="2073"/>
      <c r="CFG49" s="2073"/>
      <c r="CFH49" s="2073"/>
      <c r="CFI49" s="2073"/>
      <c r="CFJ49" s="2073"/>
      <c r="CFK49" s="2073"/>
      <c r="CFL49" s="2073"/>
      <c r="CFM49" s="2073"/>
      <c r="CFN49" s="2073"/>
      <c r="CFO49" s="2073"/>
      <c r="CFP49" s="2073"/>
      <c r="CFQ49" s="2073"/>
      <c r="CFR49" s="2073"/>
      <c r="CFS49" s="2073"/>
      <c r="CFT49" s="2073"/>
      <c r="CFU49" s="2073"/>
      <c r="CFV49" s="2073"/>
      <c r="CFW49" s="2073"/>
      <c r="CFX49" s="2073"/>
      <c r="CFY49" s="2073"/>
      <c r="CFZ49" s="2073"/>
      <c r="CGA49" s="2073"/>
      <c r="CGB49" s="2073"/>
      <c r="CGC49" s="2073"/>
      <c r="CGD49" s="2073"/>
      <c r="CGE49" s="2073"/>
      <c r="CGF49" s="2073"/>
      <c r="CGG49" s="2073"/>
      <c r="CGH49" s="2073"/>
      <c r="CGI49" s="2073"/>
      <c r="CGJ49" s="2073"/>
      <c r="CGK49" s="2073"/>
      <c r="CGL49" s="2073"/>
      <c r="CGM49" s="2073"/>
      <c r="CGN49" s="2073"/>
      <c r="CGO49" s="2073"/>
      <c r="CGP49" s="2073"/>
      <c r="CGQ49" s="2073"/>
      <c r="CGR49" s="2073"/>
      <c r="CGS49" s="2073"/>
      <c r="CGT49" s="2073"/>
      <c r="CGU49" s="2073"/>
      <c r="CGV49" s="2073"/>
      <c r="CGW49" s="2073"/>
      <c r="CGX49" s="2073"/>
      <c r="CGY49" s="2073"/>
      <c r="CGZ49" s="2073"/>
      <c r="CHA49" s="2073"/>
      <c r="CHB49" s="2073"/>
      <c r="CHC49" s="2073"/>
      <c r="CHD49" s="2073"/>
      <c r="CHE49" s="2073"/>
      <c r="CHF49" s="2073"/>
      <c r="CHG49" s="2073"/>
      <c r="CHH49" s="2073"/>
      <c r="CHI49" s="2073"/>
      <c r="CHJ49" s="2073"/>
      <c r="CHK49" s="2073"/>
      <c r="CHL49" s="2073"/>
      <c r="CHM49" s="2073"/>
      <c r="CHN49" s="2073"/>
      <c r="CHO49" s="2073"/>
      <c r="CHP49" s="2073"/>
      <c r="CHQ49" s="2073"/>
      <c r="CHR49" s="2073"/>
      <c r="CHS49" s="2073"/>
      <c r="CHT49" s="2073"/>
      <c r="CHU49" s="2073"/>
      <c r="CHV49" s="2073"/>
      <c r="CHW49" s="2073"/>
      <c r="CHX49" s="2073"/>
      <c r="CHY49" s="2073"/>
      <c r="CHZ49" s="2073"/>
      <c r="CIA49" s="2073"/>
      <c r="CIB49" s="2073"/>
      <c r="CIC49" s="2073"/>
      <c r="CID49" s="2073"/>
      <c r="CIE49" s="2073"/>
      <c r="CIF49" s="2073"/>
      <c r="CIG49" s="2073"/>
      <c r="CIH49" s="2073"/>
      <c r="CII49" s="2073"/>
      <c r="CIJ49" s="2073"/>
      <c r="CIK49" s="2073"/>
      <c r="CIL49" s="2073"/>
      <c r="CIM49" s="2073"/>
      <c r="CIN49" s="2073"/>
      <c r="CIO49" s="2073"/>
      <c r="CIP49" s="2073"/>
      <c r="CIQ49" s="2073"/>
      <c r="CIR49" s="2073"/>
      <c r="CIS49" s="2073"/>
      <c r="CIT49" s="2073"/>
      <c r="CIU49" s="2073"/>
      <c r="CIV49" s="2073"/>
      <c r="CIW49" s="2073"/>
      <c r="CIX49" s="2073"/>
      <c r="CIY49" s="2073"/>
      <c r="CIZ49" s="2073"/>
      <c r="CJA49" s="2073"/>
      <c r="CJB49" s="2073"/>
      <c r="CJC49" s="2073"/>
      <c r="CJD49" s="2073"/>
      <c r="CJE49" s="2073"/>
      <c r="CJF49" s="2073"/>
      <c r="CJG49" s="2073"/>
      <c r="CJH49" s="2073"/>
      <c r="CJI49" s="2073"/>
      <c r="CJJ49" s="2073"/>
      <c r="CJK49" s="2073"/>
      <c r="CJL49" s="2073"/>
      <c r="CJM49" s="2073"/>
      <c r="CJN49" s="2073"/>
      <c r="CJO49" s="2073"/>
      <c r="CJP49" s="2073"/>
      <c r="CJQ49" s="2073"/>
      <c r="CJR49" s="2073"/>
      <c r="CJS49" s="2073"/>
      <c r="CJT49" s="2073"/>
      <c r="CJU49" s="2073"/>
      <c r="CJV49" s="2073"/>
      <c r="CJW49" s="2073"/>
      <c r="CJX49" s="2073"/>
      <c r="CJY49" s="2073"/>
      <c r="CJZ49" s="2073"/>
      <c r="CKA49" s="2073"/>
      <c r="CKB49" s="2073"/>
      <c r="CKC49" s="2073"/>
      <c r="CKD49" s="2073"/>
      <c r="CKE49" s="2073"/>
      <c r="CKF49" s="2073"/>
      <c r="CKG49" s="2073"/>
      <c r="CKH49" s="2073"/>
      <c r="CKI49" s="2073"/>
      <c r="CKJ49" s="2073"/>
      <c r="CKK49" s="2073"/>
      <c r="CKL49" s="2073"/>
      <c r="CKM49" s="2073"/>
      <c r="CKN49" s="2073"/>
      <c r="CKO49" s="2073"/>
      <c r="CKP49" s="2073"/>
      <c r="CKQ49" s="2073"/>
      <c r="CKR49" s="2073"/>
      <c r="CKS49" s="2073"/>
      <c r="CKT49" s="2073"/>
      <c r="CKU49" s="2073"/>
      <c r="CKV49" s="2073"/>
      <c r="CKW49" s="2073"/>
      <c r="CKX49" s="2073"/>
      <c r="CKY49" s="2073"/>
      <c r="CKZ49" s="2073"/>
      <c r="CLA49" s="2073"/>
      <c r="CLB49" s="2073"/>
      <c r="CLC49" s="2073"/>
      <c r="CLD49" s="2073"/>
      <c r="CLE49" s="2073"/>
      <c r="CLF49" s="2073"/>
      <c r="CLG49" s="2073"/>
      <c r="CLH49" s="2073"/>
      <c r="CLI49" s="2073"/>
      <c r="CLJ49" s="2073"/>
      <c r="CLK49" s="2073"/>
      <c r="CLL49" s="2073"/>
      <c r="CLM49" s="2073"/>
      <c r="CLN49" s="2073"/>
      <c r="CLO49" s="2073"/>
      <c r="CLP49" s="2073"/>
      <c r="CLQ49" s="2073"/>
      <c r="CLR49" s="2073"/>
      <c r="CLS49" s="2073"/>
      <c r="CLT49" s="2073"/>
      <c r="CLU49" s="2073"/>
      <c r="CLV49" s="2073"/>
      <c r="CLW49" s="2073"/>
      <c r="CLX49" s="2073"/>
      <c r="CLY49" s="2073"/>
      <c r="CLZ49" s="2073"/>
      <c r="CMA49" s="2073"/>
      <c r="CMB49" s="2073"/>
      <c r="CMC49" s="2073"/>
      <c r="CMD49" s="2073"/>
      <c r="CME49" s="2073"/>
      <c r="CMF49" s="2073"/>
      <c r="CMG49" s="2073"/>
      <c r="CMH49" s="2073"/>
      <c r="CMI49" s="2073"/>
      <c r="CMJ49" s="2073"/>
      <c r="CMK49" s="2073"/>
      <c r="CML49" s="2073"/>
      <c r="CMM49" s="2073"/>
      <c r="CMN49" s="2073"/>
      <c r="CMO49" s="2073"/>
      <c r="CMP49" s="2073"/>
      <c r="CMQ49" s="2073"/>
      <c r="CMR49" s="2073"/>
      <c r="CMS49" s="2073"/>
      <c r="CMT49" s="2073"/>
      <c r="CMU49" s="2073"/>
      <c r="CMV49" s="2073"/>
      <c r="CMW49" s="2073"/>
      <c r="CMX49" s="2073"/>
      <c r="CMY49" s="2073"/>
      <c r="CMZ49" s="2073"/>
      <c r="CNA49" s="2073"/>
      <c r="CNB49" s="2073"/>
      <c r="CNC49" s="2073"/>
      <c r="CND49" s="2073"/>
      <c r="CNE49" s="2073"/>
      <c r="CNF49" s="2073"/>
      <c r="CNG49" s="2073"/>
      <c r="CNH49" s="2073"/>
      <c r="CNI49" s="2073"/>
      <c r="CNJ49" s="2073"/>
      <c r="CNK49" s="2073"/>
      <c r="CNL49" s="2073"/>
      <c r="CNM49" s="2073"/>
      <c r="CNN49" s="2073"/>
      <c r="CNO49" s="2073"/>
      <c r="CNP49" s="2073"/>
      <c r="CNQ49" s="2073"/>
      <c r="CNR49" s="2073"/>
      <c r="CNS49" s="2073"/>
      <c r="CNT49" s="2073"/>
      <c r="CNU49" s="2073"/>
      <c r="CNV49" s="2073"/>
      <c r="CNW49" s="2073"/>
      <c r="CNX49" s="2073"/>
      <c r="CNY49" s="2073"/>
      <c r="CNZ49" s="2073"/>
      <c r="COA49" s="2073"/>
      <c r="COB49" s="2073"/>
      <c r="COC49" s="2073"/>
      <c r="COD49" s="2073"/>
      <c r="COE49" s="2073"/>
      <c r="COF49" s="2073"/>
      <c r="COG49" s="2073"/>
      <c r="COH49" s="2073"/>
      <c r="COI49" s="2073"/>
      <c r="COJ49" s="2073"/>
      <c r="COK49" s="2073"/>
      <c r="COL49" s="2073"/>
      <c r="COM49" s="2073"/>
      <c r="CON49" s="2073"/>
      <c r="COO49" s="2073"/>
      <c r="COP49" s="2073"/>
      <c r="COQ49" s="2073"/>
      <c r="COR49" s="2073"/>
      <c r="COS49" s="2073"/>
      <c r="COT49" s="2073"/>
      <c r="COU49" s="2073"/>
      <c r="COV49" s="2073"/>
      <c r="COW49" s="2073"/>
      <c r="COX49" s="2073"/>
      <c r="COY49" s="2073"/>
      <c r="COZ49" s="2073"/>
      <c r="CPA49" s="2073"/>
      <c r="CPB49" s="2073"/>
      <c r="CPC49" s="2073"/>
      <c r="CPD49" s="2073"/>
      <c r="CPE49" s="2073"/>
      <c r="CPF49" s="2073"/>
      <c r="CPG49" s="2073"/>
      <c r="CPH49" s="2073"/>
      <c r="CPI49" s="2073"/>
      <c r="CPJ49" s="2073"/>
      <c r="CPK49" s="2073"/>
      <c r="CPL49" s="2073"/>
      <c r="CPM49" s="2073"/>
      <c r="CPN49" s="2073"/>
      <c r="CPO49" s="2073"/>
      <c r="CPP49" s="2073"/>
      <c r="CPQ49" s="2073"/>
      <c r="CPR49" s="2073"/>
      <c r="CPS49" s="2073"/>
      <c r="CPT49" s="2073"/>
      <c r="CPU49" s="2073"/>
      <c r="CPV49" s="2073"/>
      <c r="CPW49" s="2073"/>
      <c r="CPX49" s="2073"/>
      <c r="CPY49" s="2073"/>
      <c r="CPZ49" s="2073"/>
      <c r="CQA49" s="2073"/>
      <c r="CQB49" s="2073"/>
      <c r="CQC49" s="2073"/>
      <c r="CQD49" s="2073"/>
      <c r="CQE49" s="2073"/>
      <c r="CQF49" s="2073"/>
      <c r="CQG49" s="2073"/>
      <c r="CQH49" s="2073"/>
      <c r="CQI49" s="2073"/>
      <c r="CQJ49" s="2073"/>
      <c r="CQK49" s="2073"/>
      <c r="CQL49" s="2073"/>
      <c r="CQM49" s="2073"/>
      <c r="CQN49" s="2073"/>
      <c r="CQO49" s="2073"/>
      <c r="CQP49" s="2073"/>
      <c r="CQQ49" s="2073"/>
      <c r="CQR49" s="2073"/>
      <c r="CQS49" s="2073"/>
      <c r="CQT49" s="2073"/>
      <c r="CQU49" s="2073"/>
      <c r="CQV49" s="2073"/>
      <c r="CQW49" s="2073"/>
      <c r="CQX49" s="2073"/>
      <c r="CQY49" s="2073"/>
      <c r="CQZ49" s="2073"/>
      <c r="CRA49" s="2073"/>
      <c r="CRB49" s="2073"/>
      <c r="CRC49" s="2073"/>
      <c r="CRD49" s="2073"/>
      <c r="CRE49" s="2073"/>
      <c r="CRF49" s="2073"/>
      <c r="CRG49" s="2073"/>
      <c r="CRH49" s="2073"/>
      <c r="CRI49" s="2073"/>
      <c r="CRJ49" s="2073"/>
      <c r="CRK49" s="2073"/>
      <c r="CRL49" s="2073"/>
      <c r="CRM49" s="2073"/>
      <c r="CRN49" s="2073"/>
      <c r="CRO49" s="2073"/>
      <c r="CRP49" s="2073"/>
      <c r="CRQ49" s="2073"/>
      <c r="CRR49" s="2073"/>
      <c r="CRS49" s="2073"/>
      <c r="CRT49" s="2073"/>
      <c r="CRU49" s="2073"/>
      <c r="CRV49" s="2073"/>
      <c r="CRW49" s="2073"/>
      <c r="CRX49" s="2073"/>
      <c r="CRY49" s="2073"/>
      <c r="CRZ49" s="2073"/>
      <c r="CSA49" s="2073"/>
      <c r="CSB49" s="2073"/>
      <c r="CSC49" s="2073"/>
      <c r="CSD49" s="2073"/>
      <c r="CSE49" s="2073"/>
      <c r="CSF49" s="2073"/>
      <c r="CSG49" s="2073"/>
      <c r="CSH49" s="2073"/>
      <c r="CSI49" s="2073"/>
      <c r="CSJ49" s="2073"/>
      <c r="CSK49" s="2073"/>
      <c r="CSL49" s="2073"/>
      <c r="CSM49" s="2073"/>
      <c r="CSN49" s="2073"/>
      <c r="CSO49" s="2073"/>
      <c r="CSP49" s="2073"/>
      <c r="CSQ49" s="2073"/>
      <c r="CSR49" s="2073"/>
      <c r="CSS49" s="2073"/>
      <c r="CST49" s="2073"/>
      <c r="CSU49" s="2073"/>
      <c r="CSV49" s="2073"/>
      <c r="CSW49" s="2073"/>
      <c r="CSX49" s="2073"/>
      <c r="CSY49" s="2073"/>
      <c r="CSZ49" s="2073"/>
      <c r="CTA49" s="2073"/>
      <c r="CTB49" s="2073"/>
      <c r="CTC49" s="2073"/>
      <c r="CTD49" s="2073"/>
      <c r="CTE49" s="2073"/>
      <c r="CTF49" s="2073"/>
      <c r="CTG49" s="2073"/>
      <c r="CTH49" s="2073"/>
      <c r="CTI49" s="2073"/>
      <c r="CTJ49" s="2073"/>
      <c r="CTK49" s="2073"/>
      <c r="CTL49" s="2073"/>
      <c r="CTM49" s="2073"/>
      <c r="CTN49" s="2073"/>
      <c r="CTO49" s="2073"/>
      <c r="CTP49" s="2073"/>
      <c r="CTQ49" s="2073"/>
      <c r="CTR49" s="2073"/>
      <c r="CTS49" s="2073"/>
      <c r="CTT49" s="2073"/>
      <c r="CTU49" s="2073"/>
      <c r="CTV49" s="2073"/>
      <c r="CTW49" s="2073"/>
      <c r="CTX49" s="2073"/>
      <c r="CTY49" s="2073"/>
      <c r="CTZ49" s="2073"/>
      <c r="CUA49" s="2073"/>
      <c r="CUB49" s="2073"/>
      <c r="CUC49" s="2073"/>
      <c r="CUD49" s="2073"/>
      <c r="CUE49" s="2073"/>
      <c r="CUF49" s="2073"/>
      <c r="CUG49" s="2073"/>
      <c r="CUH49" s="2073"/>
      <c r="CUI49" s="2073"/>
      <c r="CUJ49" s="2073"/>
      <c r="CUK49" s="2073"/>
      <c r="CUL49" s="2073"/>
      <c r="CUM49" s="2073"/>
      <c r="CUN49" s="2073"/>
      <c r="CUO49" s="2073"/>
      <c r="CUP49" s="2073"/>
      <c r="CUQ49" s="2073"/>
      <c r="CUR49" s="2073"/>
      <c r="CUS49" s="2073"/>
      <c r="CUT49" s="2073"/>
      <c r="CUU49" s="2073"/>
      <c r="CUV49" s="2073"/>
      <c r="CUW49" s="2073"/>
      <c r="CUX49" s="2073"/>
      <c r="CUY49" s="2073"/>
      <c r="CUZ49" s="2073"/>
      <c r="CVA49" s="2073"/>
      <c r="CVB49" s="2073"/>
      <c r="CVC49" s="2073"/>
      <c r="CVD49" s="2073"/>
      <c r="CVE49" s="2073"/>
      <c r="CVF49" s="2073"/>
      <c r="CVG49" s="2073"/>
      <c r="CVH49" s="2073"/>
      <c r="CVI49" s="2073"/>
      <c r="CVJ49" s="2073"/>
      <c r="CVK49" s="2073"/>
      <c r="CVL49" s="2073"/>
      <c r="CVM49" s="2073"/>
      <c r="CVN49" s="2073"/>
      <c r="CVO49" s="2073"/>
      <c r="CVP49" s="2073"/>
      <c r="CVQ49" s="2073"/>
      <c r="CVR49" s="2073"/>
      <c r="CVS49" s="2073"/>
      <c r="CVT49" s="2073"/>
      <c r="CVU49" s="2073"/>
      <c r="CVV49" s="2073"/>
      <c r="CVW49" s="2073"/>
      <c r="CVX49" s="2073"/>
      <c r="CVY49" s="2073"/>
      <c r="CVZ49" s="2073"/>
      <c r="CWA49" s="2073"/>
      <c r="CWB49" s="2073"/>
      <c r="CWC49" s="2073"/>
      <c r="CWD49" s="2073"/>
      <c r="CWE49" s="2073"/>
      <c r="CWF49" s="2073"/>
      <c r="CWG49" s="2073"/>
      <c r="CWH49" s="2073"/>
      <c r="CWI49" s="2073"/>
      <c r="CWJ49" s="2073"/>
      <c r="CWK49" s="2073"/>
      <c r="CWL49" s="2073"/>
      <c r="CWM49" s="2073"/>
      <c r="CWN49" s="2073"/>
      <c r="CWO49" s="2073"/>
      <c r="CWP49" s="2073"/>
      <c r="CWQ49" s="2073"/>
      <c r="CWR49" s="2073"/>
      <c r="CWS49" s="2073"/>
      <c r="CWT49" s="2073"/>
      <c r="CWU49" s="2073"/>
      <c r="CWV49" s="2073"/>
      <c r="CWW49" s="2073"/>
      <c r="CWX49" s="2073"/>
      <c r="CWY49" s="2073"/>
      <c r="CWZ49" s="2073"/>
      <c r="CXA49" s="2073"/>
      <c r="CXB49" s="2073"/>
      <c r="CXC49" s="2073"/>
      <c r="CXD49" s="2073"/>
      <c r="CXE49" s="2073"/>
      <c r="CXF49" s="2073"/>
      <c r="CXG49" s="2073"/>
      <c r="CXH49" s="2073"/>
      <c r="CXI49" s="2073"/>
      <c r="CXJ49" s="2073"/>
      <c r="CXK49" s="2073"/>
      <c r="CXL49" s="2073"/>
      <c r="CXM49" s="2073"/>
      <c r="CXN49" s="2073"/>
      <c r="CXO49" s="2073"/>
      <c r="CXP49" s="2073"/>
      <c r="CXQ49" s="2073"/>
      <c r="CXR49" s="2073"/>
      <c r="CXS49" s="2073"/>
      <c r="CXT49" s="2073"/>
      <c r="CXU49" s="2073"/>
      <c r="CXV49" s="2073"/>
      <c r="CXW49" s="2073"/>
      <c r="CXX49" s="2073"/>
      <c r="CXY49" s="2073"/>
      <c r="CXZ49" s="2073"/>
      <c r="CYA49" s="2073"/>
      <c r="CYB49" s="2073"/>
      <c r="CYC49" s="2073"/>
      <c r="CYD49" s="2073"/>
      <c r="CYE49" s="2073"/>
      <c r="CYF49" s="2073"/>
      <c r="CYG49" s="2073"/>
      <c r="CYH49" s="2073"/>
      <c r="CYI49" s="2073"/>
      <c r="CYJ49" s="2073"/>
      <c r="CYK49" s="2073"/>
      <c r="CYL49" s="2073"/>
      <c r="CYM49" s="2073"/>
      <c r="CYN49" s="2073"/>
      <c r="CYO49" s="2073"/>
      <c r="CYP49" s="2073"/>
      <c r="CYQ49" s="2073"/>
      <c r="CYR49" s="2073"/>
      <c r="CYS49" s="2073"/>
      <c r="CYT49" s="2073"/>
      <c r="CYU49" s="2073"/>
      <c r="CYV49" s="2073"/>
      <c r="CYW49" s="2073"/>
      <c r="CYX49" s="2073"/>
      <c r="CYY49" s="2073"/>
      <c r="CYZ49" s="2073"/>
      <c r="CZA49" s="2073"/>
      <c r="CZB49" s="2073"/>
      <c r="CZC49" s="2073"/>
      <c r="CZD49" s="2073"/>
      <c r="CZE49" s="2073"/>
      <c r="CZF49" s="2073"/>
      <c r="CZG49" s="2073"/>
      <c r="CZH49" s="2073"/>
      <c r="CZI49" s="2073"/>
      <c r="CZJ49" s="2073"/>
      <c r="CZK49" s="2073"/>
      <c r="CZL49" s="2073"/>
      <c r="CZM49" s="2073"/>
      <c r="CZN49" s="2073"/>
      <c r="CZO49" s="2073"/>
      <c r="CZP49" s="2073"/>
      <c r="CZQ49" s="2073"/>
      <c r="CZR49" s="2073"/>
      <c r="CZS49" s="2073"/>
      <c r="CZT49" s="2073"/>
      <c r="CZU49" s="2073"/>
      <c r="CZV49" s="2073"/>
      <c r="CZW49" s="2073"/>
      <c r="CZX49" s="2073"/>
      <c r="CZY49" s="2073"/>
      <c r="CZZ49" s="2073"/>
      <c r="DAA49" s="2073"/>
      <c r="DAB49" s="2073"/>
      <c r="DAC49" s="2073"/>
      <c r="DAD49" s="2073"/>
      <c r="DAE49" s="2073"/>
      <c r="DAF49" s="2073"/>
      <c r="DAG49" s="2073"/>
      <c r="DAH49" s="2073"/>
      <c r="DAI49" s="2073"/>
      <c r="DAJ49" s="2073"/>
      <c r="DAK49" s="2073"/>
      <c r="DAL49" s="2073"/>
      <c r="DAM49" s="2073"/>
      <c r="DAN49" s="2073"/>
      <c r="DAO49" s="2073"/>
      <c r="DAP49" s="2073"/>
      <c r="DAQ49" s="2073"/>
      <c r="DAR49" s="2073"/>
      <c r="DAS49" s="2073"/>
      <c r="DAT49" s="2073"/>
      <c r="DAU49" s="2073"/>
      <c r="DAV49" s="2073"/>
      <c r="DAW49" s="2073"/>
      <c r="DAX49" s="2073"/>
      <c r="DAY49" s="2073"/>
      <c r="DAZ49" s="2073"/>
      <c r="DBA49" s="2073"/>
      <c r="DBB49" s="2073"/>
      <c r="DBC49" s="2073"/>
      <c r="DBD49" s="2073"/>
      <c r="DBE49" s="2073"/>
      <c r="DBF49" s="2073"/>
      <c r="DBG49" s="2073"/>
      <c r="DBH49" s="2073"/>
      <c r="DBI49" s="2073"/>
      <c r="DBJ49" s="2073"/>
      <c r="DBK49" s="2073"/>
      <c r="DBL49" s="2073"/>
      <c r="DBM49" s="2073"/>
      <c r="DBN49" s="2073"/>
      <c r="DBO49" s="2073"/>
      <c r="DBP49" s="2073"/>
      <c r="DBQ49" s="2073"/>
      <c r="DBR49" s="2073"/>
      <c r="DBS49" s="2073"/>
      <c r="DBT49" s="2073"/>
      <c r="DBU49" s="2073"/>
      <c r="DBV49" s="2073"/>
      <c r="DBW49" s="2073"/>
      <c r="DBX49" s="2073"/>
      <c r="DBY49" s="2073"/>
      <c r="DBZ49" s="2073"/>
      <c r="DCA49" s="2073"/>
      <c r="DCB49" s="2073"/>
      <c r="DCC49" s="2073"/>
      <c r="DCD49" s="2073"/>
      <c r="DCE49" s="2073"/>
      <c r="DCF49" s="2073"/>
      <c r="DCG49" s="2073"/>
      <c r="DCH49" s="2073"/>
      <c r="DCI49" s="2073"/>
      <c r="DCJ49" s="2073"/>
      <c r="DCK49" s="2073"/>
      <c r="DCL49" s="2073"/>
      <c r="DCM49" s="2073"/>
      <c r="DCN49" s="2073"/>
      <c r="DCO49" s="2073"/>
      <c r="DCP49" s="2073"/>
      <c r="DCQ49" s="2073"/>
      <c r="DCR49" s="2073"/>
      <c r="DCS49" s="2073"/>
      <c r="DCT49" s="2073"/>
      <c r="DCU49" s="2073"/>
      <c r="DCV49" s="2073"/>
      <c r="DCW49" s="2073"/>
      <c r="DCX49" s="2073"/>
      <c r="DCY49" s="2073"/>
      <c r="DCZ49" s="2073"/>
      <c r="DDA49" s="2073"/>
      <c r="DDB49" s="2073"/>
      <c r="DDC49" s="2073"/>
      <c r="DDD49" s="2073"/>
      <c r="DDE49" s="2073"/>
      <c r="DDF49" s="2073"/>
      <c r="DDG49" s="2073"/>
      <c r="DDH49" s="2073"/>
      <c r="DDI49" s="2073"/>
      <c r="DDJ49" s="2073"/>
      <c r="DDK49" s="2073"/>
      <c r="DDL49" s="2073"/>
      <c r="DDM49" s="2073"/>
      <c r="DDN49" s="2073"/>
      <c r="DDO49" s="2073"/>
      <c r="DDP49" s="2073"/>
      <c r="DDQ49" s="2073"/>
      <c r="DDR49" s="2073"/>
      <c r="DDS49" s="2073"/>
      <c r="DDT49" s="2073"/>
      <c r="DDU49" s="2073"/>
      <c r="DDV49" s="2073"/>
      <c r="DDW49" s="2073"/>
      <c r="DDX49" s="2073"/>
      <c r="DDY49" s="2073"/>
      <c r="DDZ49" s="2073"/>
      <c r="DEA49" s="2073"/>
      <c r="DEB49" s="2073"/>
      <c r="DEC49" s="2073"/>
      <c r="DED49" s="2073"/>
      <c r="DEE49" s="2073"/>
      <c r="DEF49" s="2073"/>
      <c r="DEG49" s="2073"/>
      <c r="DEH49" s="2073"/>
      <c r="DEI49" s="2073"/>
      <c r="DEJ49" s="2073"/>
      <c r="DEK49" s="2073"/>
      <c r="DEL49" s="2073"/>
      <c r="DEM49" s="2073"/>
      <c r="DEN49" s="2073"/>
      <c r="DEO49" s="2073"/>
      <c r="DEP49" s="2073"/>
      <c r="DEQ49" s="2073"/>
      <c r="DER49" s="2073"/>
      <c r="DES49" s="2073"/>
      <c r="DET49" s="2073"/>
      <c r="DEU49" s="2073"/>
      <c r="DEV49" s="2073"/>
      <c r="DEW49" s="2073"/>
      <c r="DEX49" s="2073"/>
      <c r="DEY49" s="2073"/>
      <c r="DEZ49" s="2073"/>
      <c r="DFA49" s="2073"/>
      <c r="DFB49" s="2073"/>
      <c r="DFC49" s="2073"/>
      <c r="DFD49" s="2073"/>
      <c r="DFE49" s="2073"/>
      <c r="DFF49" s="2073"/>
      <c r="DFG49" s="2073"/>
      <c r="DFH49" s="2073"/>
      <c r="DFI49" s="2073"/>
      <c r="DFJ49" s="2073"/>
      <c r="DFK49" s="2073"/>
      <c r="DFL49" s="2073"/>
      <c r="DFM49" s="2073"/>
      <c r="DFN49" s="2073"/>
      <c r="DFO49" s="2073"/>
      <c r="DFP49" s="2073"/>
      <c r="DFQ49" s="2073"/>
      <c r="DFR49" s="2073"/>
      <c r="DFS49" s="2073"/>
      <c r="DFT49" s="2073"/>
      <c r="DFU49" s="2073"/>
      <c r="DFV49" s="2073"/>
      <c r="DFW49" s="2073"/>
      <c r="DFX49" s="2073"/>
      <c r="DFY49" s="2073"/>
      <c r="DFZ49" s="2073"/>
      <c r="DGA49" s="2073"/>
      <c r="DGB49" s="2073"/>
      <c r="DGC49" s="2073"/>
      <c r="DGD49" s="2073"/>
      <c r="DGE49" s="2073"/>
      <c r="DGF49" s="2073"/>
      <c r="DGG49" s="2073"/>
      <c r="DGH49" s="2073"/>
      <c r="DGI49" s="2073"/>
      <c r="DGJ49" s="2073"/>
      <c r="DGK49" s="2073"/>
      <c r="DGL49" s="2073"/>
      <c r="DGM49" s="2073"/>
      <c r="DGN49" s="2073"/>
      <c r="DGO49" s="2073"/>
      <c r="DGP49" s="2073"/>
      <c r="DGQ49" s="2073"/>
      <c r="DGR49" s="2073"/>
      <c r="DGS49" s="2073"/>
      <c r="DGT49" s="2073"/>
      <c r="DGU49" s="2073"/>
      <c r="DGV49" s="2073"/>
      <c r="DGW49" s="2073"/>
      <c r="DGX49" s="2073"/>
      <c r="DGY49" s="2073"/>
      <c r="DGZ49" s="2073"/>
      <c r="DHA49" s="2073"/>
      <c r="DHB49" s="2073"/>
      <c r="DHC49" s="2073"/>
      <c r="DHD49" s="2073"/>
      <c r="DHE49" s="2073"/>
      <c r="DHF49" s="2073"/>
      <c r="DHG49" s="2073"/>
      <c r="DHH49" s="2073"/>
      <c r="DHI49" s="2073"/>
      <c r="DHJ49" s="2073"/>
      <c r="DHK49" s="2073"/>
      <c r="DHL49" s="2073"/>
      <c r="DHM49" s="2073"/>
      <c r="DHN49" s="2073"/>
      <c r="DHO49" s="2073"/>
      <c r="DHP49" s="2073"/>
      <c r="DHQ49" s="2073"/>
      <c r="DHR49" s="2073"/>
      <c r="DHS49" s="2073"/>
      <c r="DHT49" s="2073"/>
      <c r="DHU49" s="2073"/>
      <c r="DHV49" s="2073"/>
      <c r="DHW49" s="2073"/>
      <c r="DHX49" s="2073"/>
      <c r="DHY49" s="2073"/>
      <c r="DHZ49" s="2073"/>
      <c r="DIA49" s="2073"/>
      <c r="DIB49" s="2073"/>
      <c r="DIC49" s="2073"/>
      <c r="DID49" s="2073"/>
      <c r="DIE49" s="2073"/>
      <c r="DIF49" s="2073"/>
      <c r="DIG49" s="2073"/>
      <c r="DIH49" s="2073"/>
      <c r="DII49" s="2073"/>
      <c r="DIJ49" s="2073"/>
      <c r="DIK49" s="2073"/>
      <c r="DIL49" s="2073"/>
      <c r="DIM49" s="2073"/>
      <c r="DIN49" s="2073"/>
      <c r="DIO49" s="2073"/>
      <c r="DIP49" s="2073"/>
      <c r="DIQ49" s="2073"/>
      <c r="DIR49" s="2073"/>
      <c r="DIS49" s="2073"/>
      <c r="DIT49" s="2073"/>
      <c r="DIU49" s="2073"/>
      <c r="DIV49" s="2073"/>
      <c r="DIW49" s="2073"/>
      <c r="DIX49" s="2073"/>
      <c r="DIY49" s="2073"/>
      <c r="DIZ49" s="2073"/>
      <c r="DJA49" s="2073"/>
      <c r="DJB49" s="2073"/>
      <c r="DJC49" s="2073"/>
      <c r="DJD49" s="2073"/>
      <c r="DJE49" s="2073"/>
      <c r="DJF49" s="2073"/>
      <c r="DJG49" s="2073"/>
      <c r="DJH49" s="2073"/>
      <c r="DJI49" s="2073"/>
      <c r="DJJ49" s="2073"/>
      <c r="DJK49" s="2073"/>
      <c r="DJL49" s="2073"/>
      <c r="DJM49" s="2073"/>
      <c r="DJN49" s="2073"/>
      <c r="DJO49" s="2073"/>
      <c r="DJP49" s="2073"/>
      <c r="DJQ49" s="2073"/>
      <c r="DJR49" s="2073"/>
      <c r="DJS49" s="2073"/>
      <c r="DJT49" s="2073"/>
      <c r="DJU49" s="2073"/>
      <c r="DJV49" s="2073"/>
      <c r="DJW49" s="2073"/>
      <c r="DJX49" s="2073"/>
      <c r="DJY49" s="2073"/>
      <c r="DJZ49" s="2073"/>
      <c r="DKA49" s="2073"/>
      <c r="DKB49" s="2073"/>
      <c r="DKC49" s="2073"/>
      <c r="DKD49" s="2073"/>
      <c r="DKE49" s="2073"/>
      <c r="DKF49" s="2073"/>
      <c r="DKG49" s="2073"/>
      <c r="DKH49" s="2073"/>
      <c r="DKI49" s="2073"/>
      <c r="DKJ49" s="2073"/>
      <c r="DKK49" s="2073"/>
      <c r="DKL49" s="2073"/>
      <c r="DKM49" s="2073"/>
      <c r="DKN49" s="2073"/>
      <c r="DKO49" s="2073"/>
      <c r="DKP49" s="2073"/>
      <c r="DKQ49" s="2073"/>
      <c r="DKR49" s="2073"/>
      <c r="DKS49" s="2073"/>
      <c r="DKT49" s="2073"/>
      <c r="DKU49" s="2073"/>
      <c r="DKV49" s="2073"/>
      <c r="DKW49" s="2073"/>
      <c r="DKX49" s="2073"/>
      <c r="DKY49" s="2073"/>
      <c r="DKZ49" s="2073"/>
      <c r="DLA49" s="2073"/>
      <c r="DLB49" s="2073"/>
      <c r="DLC49" s="2073"/>
      <c r="DLD49" s="2073"/>
      <c r="DLE49" s="2073"/>
      <c r="DLF49" s="2073"/>
      <c r="DLG49" s="2073"/>
      <c r="DLH49" s="2073"/>
      <c r="DLI49" s="2073"/>
      <c r="DLJ49" s="2073"/>
      <c r="DLK49" s="2073"/>
      <c r="DLL49" s="2073"/>
      <c r="DLM49" s="2073"/>
      <c r="DLN49" s="2073"/>
      <c r="DLO49" s="2073"/>
      <c r="DLP49" s="2073"/>
      <c r="DLQ49" s="2073"/>
      <c r="DLR49" s="2073"/>
      <c r="DLS49" s="2073"/>
      <c r="DLT49" s="2073"/>
      <c r="DLU49" s="2073"/>
      <c r="DLV49" s="2073"/>
      <c r="DLW49" s="2073"/>
      <c r="DLX49" s="2073"/>
      <c r="DLY49" s="2073"/>
      <c r="DLZ49" s="2073"/>
      <c r="DMA49" s="2073"/>
      <c r="DMB49" s="2073"/>
      <c r="DMC49" s="2073"/>
      <c r="DMD49" s="2073"/>
      <c r="DME49" s="2073"/>
      <c r="DMF49" s="2073"/>
      <c r="DMG49" s="2073"/>
      <c r="DMH49" s="2073"/>
      <c r="DMI49" s="2073"/>
      <c r="DMJ49" s="2073"/>
      <c r="DMK49" s="2073"/>
      <c r="DML49" s="2073"/>
      <c r="DMM49" s="2073"/>
      <c r="DMN49" s="2073"/>
      <c r="DMO49" s="2073"/>
      <c r="DMP49" s="2073"/>
      <c r="DMQ49" s="2073"/>
      <c r="DMR49" s="2073"/>
      <c r="DMS49" s="2073"/>
      <c r="DMT49" s="2073"/>
      <c r="DMU49" s="2073"/>
      <c r="DMV49" s="2073"/>
      <c r="DMW49" s="2073"/>
      <c r="DMX49" s="2073"/>
      <c r="DMY49" s="2073"/>
      <c r="DMZ49" s="2073"/>
      <c r="DNA49" s="2073"/>
      <c r="DNB49" s="2073"/>
      <c r="DNC49" s="2073"/>
      <c r="DND49" s="2073"/>
      <c r="DNE49" s="2073"/>
      <c r="DNF49" s="2073"/>
      <c r="DNG49" s="2073"/>
      <c r="DNH49" s="2073"/>
      <c r="DNI49" s="2073"/>
      <c r="DNJ49" s="2073"/>
      <c r="DNK49" s="2073"/>
      <c r="DNL49" s="2073"/>
      <c r="DNM49" s="2073"/>
      <c r="DNN49" s="2073"/>
      <c r="DNO49" s="2073"/>
      <c r="DNP49" s="2073"/>
      <c r="DNQ49" s="2073"/>
      <c r="DNR49" s="2073"/>
      <c r="DNS49" s="2073"/>
      <c r="DNT49" s="2073"/>
      <c r="DNU49" s="2073"/>
      <c r="DNV49" s="2073"/>
      <c r="DNW49" s="2073"/>
      <c r="DNX49" s="2073"/>
      <c r="DNY49" s="2073"/>
      <c r="DNZ49" s="2073"/>
      <c r="DOA49" s="2073"/>
      <c r="DOB49" s="2073"/>
      <c r="DOC49" s="2073"/>
      <c r="DOD49" s="2073"/>
      <c r="DOE49" s="2073"/>
      <c r="DOF49" s="2073"/>
      <c r="DOG49" s="2073"/>
      <c r="DOH49" s="2073"/>
      <c r="DOI49" s="2073"/>
      <c r="DOJ49" s="2073"/>
      <c r="DOK49" s="2073"/>
      <c r="DOL49" s="2073"/>
      <c r="DOM49" s="2073"/>
      <c r="DON49" s="2073"/>
      <c r="DOO49" s="2073"/>
      <c r="DOP49" s="2073"/>
      <c r="DOQ49" s="2073"/>
      <c r="DOR49" s="2073"/>
      <c r="DOS49" s="2073"/>
      <c r="DOT49" s="2073"/>
      <c r="DOU49" s="2073"/>
      <c r="DOV49" s="2073"/>
      <c r="DOW49" s="2073"/>
      <c r="DOX49" s="2073"/>
      <c r="DOY49" s="2073"/>
      <c r="DOZ49" s="2073"/>
      <c r="DPA49" s="2073"/>
      <c r="DPB49" s="2073"/>
      <c r="DPC49" s="2073"/>
      <c r="DPD49" s="2073"/>
      <c r="DPE49" s="2073"/>
      <c r="DPF49" s="2073"/>
      <c r="DPG49" s="2073"/>
      <c r="DPH49" s="2073"/>
      <c r="DPI49" s="2073"/>
      <c r="DPJ49" s="2073"/>
      <c r="DPK49" s="2073"/>
      <c r="DPL49" s="2073"/>
      <c r="DPM49" s="2073"/>
      <c r="DPN49" s="2073"/>
      <c r="DPO49" s="2073"/>
      <c r="DPP49" s="2073"/>
      <c r="DPQ49" s="2073"/>
      <c r="DPR49" s="2073"/>
      <c r="DPS49" s="2073"/>
      <c r="DPT49" s="2073"/>
      <c r="DPU49" s="2073"/>
      <c r="DPV49" s="2073"/>
      <c r="DPW49" s="2073"/>
      <c r="DPX49" s="2073"/>
      <c r="DPY49" s="2073"/>
      <c r="DPZ49" s="2073"/>
      <c r="DQA49" s="2073"/>
      <c r="DQB49" s="2073"/>
      <c r="DQC49" s="2073"/>
      <c r="DQD49" s="2073"/>
      <c r="DQE49" s="2073"/>
      <c r="DQF49" s="2073"/>
      <c r="DQG49" s="2073"/>
      <c r="DQH49" s="2073"/>
      <c r="DQI49" s="2073"/>
      <c r="DQJ49" s="2073"/>
      <c r="DQK49" s="2073"/>
      <c r="DQL49" s="2073"/>
      <c r="DQM49" s="2073"/>
      <c r="DQN49" s="2073"/>
      <c r="DQO49" s="2073"/>
      <c r="DQP49" s="2073"/>
      <c r="DQQ49" s="2073"/>
      <c r="DQR49" s="2073"/>
      <c r="DQS49" s="2073"/>
      <c r="DQT49" s="2073"/>
      <c r="DQU49" s="2073"/>
      <c r="DQV49" s="2073"/>
      <c r="DQW49" s="2073"/>
      <c r="DQX49" s="2073"/>
      <c r="DQY49" s="2073"/>
      <c r="DQZ49" s="2073"/>
      <c r="DRA49" s="2073"/>
      <c r="DRB49" s="2073"/>
      <c r="DRC49" s="2073"/>
      <c r="DRD49" s="2073"/>
      <c r="DRE49" s="2073"/>
      <c r="DRF49" s="2073"/>
      <c r="DRG49" s="2073"/>
      <c r="DRH49" s="2073"/>
      <c r="DRI49" s="2073"/>
      <c r="DRJ49" s="2073"/>
      <c r="DRK49" s="2073"/>
      <c r="DRL49" s="2073"/>
      <c r="DRM49" s="2073"/>
      <c r="DRN49" s="2073"/>
      <c r="DRO49" s="2073"/>
      <c r="DRP49" s="2073"/>
      <c r="DRQ49" s="2073"/>
      <c r="DRR49" s="2073"/>
      <c r="DRS49" s="2073"/>
      <c r="DRT49" s="2073"/>
      <c r="DRU49" s="2073"/>
      <c r="DRV49" s="2073"/>
      <c r="DRW49" s="2073"/>
      <c r="DRX49" s="2073"/>
      <c r="DRY49" s="2073"/>
      <c r="DRZ49" s="2073"/>
      <c r="DSA49" s="2073"/>
      <c r="DSB49" s="2073"/>
      <c r="DSC49" s="2073"/>
      <c r="DSD49" s="2073"/>
      <c r="DSE49" s="2073"/>
      <c r="DSF49" s="2073"/>
      <c r="DSG49" s="2073"/>
      <c r="DSH49" s="2073"/>
      <c r="DSI49" s="2073"/>
      <c r="DSJ49" s="2073"/>
      <c r="DSK49" s="2073"/>
      <c r="DSL49" s="2073"/>
      <c r="DSM49" s="2073"/>
      <c r="DSN49" s="2073"/>
      <c r="DSO49" s="2073"/>
      <c r="DSP49" s="2073"/>
      <c r="DSQ49" s="2073"/>
      <c r="DSR49" s="2073"/>
      <c r="DSS49" s="2073"/>
      <c r="DST49" s="2073"/>
      <c r="DSU49" s="2073"/>
      <c r="DSV49" s="2073"/>
      <c r="DSW49" s="2073"/>
      <c r="DSX49" s="2073"/>
      <c r="DSY49" s="2073"/>
      <c r="DSZ49" s="2073"/>
      <c r="DTA49" s="2073"/>
      <c r="DTB49" s="2073"/>
      <c r="DTC49" s="2073"/>
      <c r="DTD49" s="2073"/>
      <c r="DTE49" s="2073"/>
      <c r="DTF49" s="2073"/>
      <c r="DTG49" s="2073"/>
      <c r="DTH49" s="2073"/>
      <c r="DTI49" s="2073"/>
      <c r="DTJ49" s="2073"/>
      <c r="DTK49" s="2073"/>
      <c r="DTL49" s="2073"/>
      <c r="DTM49" s="2073"/>
      <c r="DTN49" s="2073"/>
      <c r="DTO49" s="2073"/>
      <c r="DTP49" s="2073"/>
      <c r="DTQ49" s="2073"/>
      <c r="DTR49" s="2073"/>
      <c r="DTS49" s="2073"/>
      <c r="DTT49" s="2073"/>
      <c r="DTU49" s="2073"/>
      <c r="DTV49" s="2073"/>
      <c r="DTW49" s="2073"/>
      <c r="DTX49" s="2073"/>
      <c r="DTY49" s="2073"/>
      <c r="DTZ49" s="2073"/>
      <c r="DUA49" s="2073"/>
      <c r="DUB49" s="2073"/>
      <c r="DUC49" s="2073"/>
      <c r="DUD49" s="2073"/>
      <c r="DUE49" s="2073"/>
      <c r="DUF49" s="2073"/>
      <c r="DUG49" s="2073"/>
      <c r="DUH49" s="2073"/>
      <c r="DUI49" s="2073"/>
      <c r="DUJ49" s="2073"/>
      <c r="DUK49" s="2073"/>
      <c r="DUL49" s="2073"/>
      <c r="DUM49" s="2073"/>
      <c r="DUN49" s="2073"/>
      <c r="DUO49" s="2073"/>
      <c r="DUP49" s="2073"/>
      <c r="DUQ49" s="2073"/>
      <c r="DUR49" s="2073"/>
      <c r="DUS49" s="2073"/>
      <c r="DUT49" s="2073"/>
      <c r="DUU49" s="2073"/>
      <c r="DUV49" s="2073"/>
      <c r="DUW49" s="2073"/>
      <c r="DUX49" s="2073"/>
      <c r="DUY49" s="2073"/>
      <c r="DUZ49" s="2073"/>
      <c r="DVA49" s="2073"/>
      <c r="DVB49" s="2073"/>
      <c r="DVC49" s="2073"/>
      <c r="DVD49" s="2073"/>
      <c r="DVE49" s="2073"/>
      <c r="DVF49" s="2073"/>
      <c r="DVG49" s="2073"/>
      <c r="DVH49" s="2073"/>
      <c r="DVI49" s="2073"/>
      <c r="DVJ49" s="2073"/>
      <c r="DVK49" s="2073"/>
      <c r="DVL49" s="2073"/>
      <c r="DVM49" s="2073"/>
      <c r="DVN49" s="2073"/>
      <c r="DVO49" s="2073"/>
      <c r="DVP49" s="2073"/>
      <c r="DVQ49" s="2073"/>
      <c r="DVR49" s="2073"/>
      <c r="DVS49" s="2073"/>
      <c r="DVT49" s="2073"/>
      <c r="DVU49" s="2073"/>
      <c r="DVV49" s="2073"/>
      <c r="DVW49" s="2073"/>
      <c r="DVX49" s="2073"/>
      <c r="DVY49" s="2073"/>
      <c r="DVZ49" s="2073"/>
      <c r="DWA49" s="2073"/>
      <c r="DWB49" s="2073"/>
      <c r="DWC49" s="2073"/>
      <c r="DWD49" s="2073"/>
      <c r="DWE49" s="2073"/>
      <c r="DWF49" s="2073"/>
      <c r="DWG49" s="2073"/>
      <c r="DWH49" s="2073"/>
      <c r="DWI49" s="2073"/>
      <c r="DWJ49" s="2073"/>
      <c r="DWK49" s="2073"/>
      <c r="DWL49" s="2073"/>
      <c r="DWM49" s="2073"/>
      <c r="DWN49" s="2073"/>
      <c r="DWO49" s="2073"/>
      <c r="DWP49" s="2073"/>
      <c r="DWQ49" s="2073"/>
      <c r="DWR49" s="2073"/>
      <c r="DWS49" s="2073"/>
      <c r="DWT49" s="2073"/>
      <c r="DWU49" s="2073"/>
      <c r="DWV49" s="2073"/>
      <c r="DWW49" s="2073"/>
      <c r="DWX49" s="2073"/>
      <c r="DWY49" s="2073"/>
      <c r="DWZ49" s="2073"/>
      <c r="DXA49" s="2073"/>
      <c r="DXB49" s="2073"/>
      <c r="DXC49" s="2073"/>
      <c r="DXD49" s="2073"/>
      <c r="DXE49" s="2073"/>
      <c r="DXF49" s="2073"/>
      <c r="DXG49" s="2073"/>
      <c r="DXH49" s="2073"/>
      <c r="DXI49" s="2073"/>
      <c r="DXJ49" s="2073"/>
      <c r="DXK49" s="2073"/>
      <c r="DXL49" s="2073"/>
      <c r="DXM49" s="2073"/>
      <c r="DXN49" s="2073"/>
      <c r="DXO49" s="2073"/>
      <c r="DXP49" s="2073"/>
      <c r="DXQ49" s="2073"/>
      <c r="DXR49" s="2073"/>
      <c r="DXS49" s="2073"/>
      <c r="DXT49" s="2073"/>
      <c r="DXU49" s="2073"/>
      <c r="DXV49" s="2073"/>
      <c r="DXW49" s="2073"/>
      <c r="DXX49" s="2073"/>
      <c r="DXY49" s="2073"/>
      <c r="DXZ49" s="2073"/>
      <c r="DYA49" s="2073"/>
      <c r="DYB49" s="2073"/>
      <c r="DYC49" s="2073"/>
      <c r="DYD49" s="2073"/>
      <c r="DYE49" s="2073"/>
      <c r="DYF49" s="2073"/>
      <c r="DYG49" s="2073"/>
      <c r="DYH49" s="2073"/>
      <c r="DYI49" s="2073"/>
      <c r="DYJ49" s="2073"/>
      <c r="DYK49" s="2073"/>
      <c r="DYL49" s="2073"/>
      <c r="DYM49" s="2073"/>
      <c r="DYN49" s="2073"/>
      <c r="DYO49" s="2073"/>
      <c r="DYP49" s="2073"/>
      <c r="DYQ49" s="2073"/>
      <c r="DYR49" s="2073"/>
      <c r="DYS49" s="2073"/>
      <c r="DYT49" s="2073"/>
      <c r="DYU49" s="2073"/>
      <c r="DYV49" s="2073"/>
      <c r="DYW49" s="2073"/>
      <c r="DYX49" s="2073"/>
      <c r="DYY49" s="2073"/>
      <c r="DYZ49" s="2073"/>
      <c r="DZA49" s="2073"/>
      <c r="DZB49" s="2073"/>
      <c r="DZC49" s="2073"/>
      <c r="DZD49" s="2073"/>
      <c r="DZE49" s="2073"/>
      <c r="DZF49" s="2073"/>
      <c r="DZG49" s="2073"/>
      <c r="DZH49" s="2073"/>
      <c r="DZI49" s="2073"/>
      <c r="DZJ49" s="2073"/>
      <c r="DZK49" s="2073"/>
      <c r="DZL49" s="2073"/>
      <c r="DZM49" s="2073"/>
      <c r="DZN49" s="2073"/>
      <c r="DZO49" s="2073"/>
      <c r="DZP49" s="2073"/>
      <c r="DZQ49" s="2073"/>
      <c r="DZR49" s="2073"/>
      <c r="DZS49" s="2073"/>
      <c r="DZT49" s="2073"/>
      <c r="DZU49" s="2073"/>
      <c r="DZV49" s="2073"/>
      <c r="DZW49" s="2073"/>
      <c r="DZX49" s="2073"/>
      <c r="DZY49" s="2073"/>
      <c r="DZZ49" s="2073"/>
      <c r="EAA49" s="2073"/>
      <c r="EAB49" s="2073"/>
      <c r="EAC49" s="2073"/>
      <c r="EAD49" s="2073"/>
      <c r="EAE49" s="2073"/>
      <c r="EAF49" s="2073"/>
      <c r="EAG49" s="2073"/>
      <c r="EAH49" s="2073"/>
      <c r="EAI49" s="2073"/>
      <c r="EAJ49" s="2073"/>
      <c r="EAK49" s="2073"/>
      <c r="EAL49" s="2073"/>
      <c r="EAM49" s="2073"/>
      <c r="EAN49" s="2073"/>
      <c r="EAO49" s="2073"/>
      <c r="EAP49" s="2073"/>
      <c r="EAQ49" s="2073"/>
      <c r="EAR49" s="2073"/>
      <c r="EAS49" s="2073"/>
      <c r="EAT49" s="2073"/>
      <c r="EAU49" s="2073"/>
      <c r="EAV49" s="2073"/>
      <c r="EAW49" s="2073"/>
      <c r="EAX49" s="2073"/>
      <c r="EAY49" s="2073"/>
      <c r="EAZ49" s="2073"/>
      <c r="EBA49" s="2073"/>
      <c r="EBB49" s="2073"/>
      <c r="EBC49" s="2073"/>
      <c r="EBD49" s="2073"/>
      <c r="EBE49" s="2073"/>
      <c r="EBF49" s="2073"/>
      <c r="EBG49" s="2073"/>
      <c r="EBH49" s="2073"/>
      <c r="EBI49" s="2073"/>
      <c r="EBJ49" s="2073"/>
      <c r="EBK49" s="2073"/>
      <c r="EBL49" s="2073"/>
      <c r="EBM49" s="2073"/>
      <c r="EBN49" s="2073"/>
      <c r="EBO49" s="2073"/>
      <c r="EBP49" s="2073"/>
      <c r="EBQ49" s="2073"/>
      <c r="EBR49" s="2073"/>
      <c r="EBS49" s="2073"/>
      <c r="EBT49" s="2073"/>
      <c r="EBU49" s="2073"/>
      <c r="EBV49" s="2073"/>
      <c r="EBW49" s="2073"/>
      <c r="EBX49" s="2073"/>
      <c r="EBY49" s="2073"/>
      <c r="EBZ49" s="2073"/>
      <c r="ECA49" s="2073"/>
      <c r="ECB49" s="2073"/>
      <c r="ECC49" s="2073"/>
      <c r="ECD49" s="2073"/>
      <c r="ECE49" s="2073"/>
      <c r="ECF49" s="2073"/>
      <c r="ECG49" s="2073"/>
      <c r="ECH49" s="2073"/>
      <c r="ECI49" s="2073"/>
      <c r="ECJ49" s="2073"/>
      <c r="ECK49" s="2073"/>
      <c r="ECL49" s="2073"/>
      <c r="ECM49" s="2073"/>
      <c r="ECN49" s="2073"/>
      <c r="ECO49" s="2073"/>
      <c r="ECP49" s="2073"/>
      <c r="ECQ49" s="2073"/>
      <c r="ECR49" s="2073"/>
      <c r="ECS49" s="2073"/>
      <c r="ECT49" s="2073"/>
      <c r="ECU49" s="2073"/>
      <c r="ECV49" s="2073"/>
      <c r="ECW49" s="2073"/>
      <c r="ECX49" s="2073"/>
      <c r="ECY49" s="2073"/>
      <c r="ECZ49" s="2073"/>
      <c r="EDA49" s="2073"/>
      <c r="EDB49" s="2073"/>
      <c r="EDC49" s="2073"/>
      <c r="EDD49" s="2073"/>
      <c r="EDE49" s="2073"/>
      <c r="EDF49" s="2073"/>
      <c r="EDG49" s="2073"/>
      <c r="EDH49" s="2073"/>
      <c r="EDI49" s="2073"/>
      <c r="EDJ49" s="2073"/>
      <c r="EDK49" s="2073"/>
      <c r="EDL49" s="2073"/>
      <c r="EDM49" s="2073"/>
      <c r="EDN49" s="2073"/>
      <c r="EDO49" s="2073"/>
      <c r="EDP49" s="2073"/>
      <c r="EDQ49" s="2073"/>
      <c r="EDR49" s="2073"/>
      <c r="EDS49" s="2073"/>
      <c r="EDT49" s="2073"/>
      <c r="EDU49" s="2073"/>
      <c r="EDV49" s="2073"/>
      <c r="EDW49" s="2073"/>
      <c r="EDX49" s="2073"/>
      <c r="EDY49" s="2073"/>
      <c r="EDZ49" s="2073"/>
      <c r="EEA49" s="2073"/>
      <c r="EEB49" s="2073"/>
      <c r="EEC49" s="2073"/>
      <c r="EED49" s="2073"/>
      <c r="EEE49" s="2073"/>
      <c r="EEF49" s="2073"/>
      <c r="EEG49" s="2073"/>
      <c r="EEH49" s="2073"/>
      <c r="EEI49" s="2073"/>
      <c r="EEJ49" s="2073"/>
      <c r="EEK49" s="2073"/>
      <c r="EEL49" s="2073"/>
      <c r="EEM49" s="2073"/>
      <c r="EEN49" s="2073"/>
      <c r="EEO49" s="2073"/>
      <c r="EEP49" s="2073"/>
      <c r="EEQ49" s="2073"/>
      <c r="EER49" s="2073"/>
      <c r="EES49" s="2073"/>
      <c r="EET49" s="2073"/>
      <c r="EEU49" s="2073"/>
      <c r="EEV49" s="2073"/>
      <c r="EEW49" s="2073"/>
      <c r="EEX49" s="2073"/>
      <c r="EEY49" s="2073"/>
      <c r="EEZ49" s="2073"/>
      <c r="EFA49" s="2073"/>
      <c r="EFB49" s="2073"/>
      <c r="EFC49" s="2073"/>
      <c r="EFD49" s="2073"/>
      <c r="EFE49" s="2073"/>
      <c r="EFF49" s="2073"/>
      <c r="EFG49" s="2073"/>
      <c r="EFH49" s="2073"/>
      <c r="EFI49" s="2073"/>
      <c r="EFJ49" s="2073"/>
      <c r="EFK49" s="2073"/>
      <c r="EFL49" s="2073"/>
      <c r="EFM49" s="2073"/>
      <c r="EFN49" s="2073"/>
      <c r="EFO49" s="2073"/>
      <c r="EFP49" s="2073"/>
      <c r="EFQ49" s="2073"/>
      <c r="EFR49" s="2073"/>
      <c r="EFS49" s="2073"/>
      <c r="EFT49" s="2073"/>
      <c r="EFU49" s="2073"/>
      <c r="EFV49" s="2073"/>
      <c r="EFW49" s="2073"/>
      <c r="EFX49" s="2073"/>
      <c r="EFY49" s="2073"/>
      <c r="EFZ49" s="2073"/>
      <c r="EGA49" s="2073"/>
      <c r="EGB49" s="2073"/>
      <c r="EGC49" s="2073"/>
      <c r="EGD49" s="2073"/>
      <c r="EGE49" s="2073"/>
      <c r="EGF49" s="2073"/>
      <c r="EGG49" s="2073"/>
      <c r="EGH49" s="2073"/>
      <c r="EGI49" s="2073"/>
      <c r="EGJ49" s="2073"/>
      <c r="EGK49" s="2073"/>
      <c r="EGL49" s="2073"/>
      <c r="EGM49" s="2073"/>
      <c r="EGN49" s="2073"/>
      <c r="EGO49" s="2073"/>
      <c r="EGP49" s="2073"/>
      <c r="EGQ49" s="2073"/>
      <c r="EGR49" s="2073"/>
      <c r="EGS49" s="2073"/>
      <c r="EGT49" s="2073"/>
      <c r="EGU49" s="2073"/>
      <c r="EGV49" s="2073"/>
      <c r="EGW49" s="2073"/>
      <c r="EGX49" s="2073"/>
      <c r="EGY49" s="2073"/>
      <c r="EGZ49" s="2073"/>
      <c r="EHA49" s="2073"/>
      <c r="EHB49" s="2073"/>
      <c r="EHC49" s="2073"/>
      <c r="EHD49" s="2073"/>
      <c r="EHE49" s="2073"/>
      <c r="EHF49" s="2073"/>
      <c r="EHG49" s="2073"/>
      <c r="EHH49" s="2073"/>
      <c r="EHI49" s="2073"/>
      <c r="EHJ49" s="2073"/>
      <c r="EHK49" s="2073"/>
      <c r="EHL49" s="2073"/>
      <c r="EHM49" s="2073"/>
      <c r="EHN49" s="2073"/>
      <c r="EHO49" s="2073"/>
      <c r="EHP49" s="2073"/>
      <c r="EHQ49" s="2073"/>
      <c r="EHR49" s="2073"/>
      <c r="EHS49" s="2073"/>
      <c r="EHT49" s="2073"/>
      <c r="EHU49" s="2073"/>
      <c r="EHV49" s="2073"/>
      <c r="EHW49" s="2073"/>
      <c r="EHX49" s="2073"/>
      <c r="EHY49" s="2073"/>
      <c r="EHZ49" s="2073"/>
      <c r="EIA49" s="2073"/>
      <c r="EIB49" s="2073"/>
      <c r="EIC49" s="2073"/>
      <c r="EID49" s="2073"/>
      <c r="EIE49" s="2073"/>
      <c r="EIF49" s="2073"/>
      <c r="EIG49" s="2073"/>
      <c r="EIH49" s="2073"/>
      <c r="EII49" s="2073"/>
      <c r="EIJ49" s="2073"/>
      <c r="EIK49" s="2073"/>
      <c r="EIL49" s="2073"/>
      <c r="EIM49" s="2073"/>
      <c r="EIN49" s="2073"/>
      <c r="EIO49" s="2073"/>
      <c r="EIP49" s="2073"/>
      <c r="EIQ49" s="2073"/>
      <c r="EIR49" s="2073"/>
      <c r="EIS49" s="2073"/>
      <c r="EIT49" s="2073"/>
      <c r="EIU49" s="2073"/>
      <c r="EIV49" s="2073"/>
      <c r="EIW49" s="2073"/>
      <c r="EIX49" s="2073"/>
      <c r="EIY49" s="2073"/>
      <c r="EIZ49" s="2073"/>
      <c r="EJA49" s="2073"/>
      <c r="EJB49" s="2073"/>
      <c r="EJC49" s="2073"/>
      <c r="EJD49" s="2073"/>
      <c r="EJE49" s="2073"/>
      <c r="EJF49" s="2073"/>
      <c r="EJG49" s="2073"/>
      <c r="EJH49" s="2073"/>
      <c r="EJI49" s="2073"/>
      <c r="EJJ49" s="2073"/>
      <c r="EJK49" s="2073"/>
      <c r="EJL49" s="2073"/>
      <c r="EJM49" s="2073"/>
      <c r="EJN49" s="2073"/>
      <c r="EJO49" s="2073"/>
      <c r="EJP49" s="2073"/>
      <c r="EJQ49" s="2073"/>
      <c r="EJR49" s="2073"/>
      <c r="EJS49" s="2073"/>
      <c r="EJT49" s="2073"/>
      <c r="EJU49" s="2073"/>
      <c r="EJV49" s="2073"/>
      <c r="EJW49" s="2073"/>
      <c r="EJX49" s="2073"/>
      <c r="EJY49" s="2073"/>
      <c r="EJZ49" s="2073"/>
      <c r="EKA49" s="2073"/>
      <c r="EKB49" s="2073"/>
      <c r="EKC49" s="2073"/>
      <c r="EKD49" s="2073"/>
      <c r="EKE49" s="2073"/>
      <c r="EKF49" s="2073"/>
      <c r="EKG49" s="2073"/>
      <c r="EKH49" s="2073"/>
      <c r="EKI49" s="2073"/>
      <c r="EKJ49" s="2073"/>
      <c r="EKK49" s="2073"/>
      <c r="EKL49" s="2073"/>
      <c r="EKM49" s="2073"/>
      <c r="EKN49" s="2073"/>
      <c r="EKO49" s="2073"/>
      <c r="EKP49" s="2073"/>
      <c r="EKQ49" s="2073"/>
      <c r="EKR49" s="2073"/>
      <c r="EKS49" s="2073"/>
      <c r="EKT49" s="2073"/>
      <c r="EKU49" s="2073"/>
      <c r="EKV49" s="2073"/>
      <c r="EKW49" s="2073"/>
      <c r="EKX49" s="2073"/>
      <c r="EKY49" s="2073"/>
      <c r="EKZ49" s="2073"/>
      <c r="ELA49" s="2073"/>
      <c r="ELB49" s="2073"/>
      <c r="ELC49" s="2073"/>
      <c r="ELD49" s="2073"/>
      <c r="ELE49" s="2073"/>
      <c r="ELF49" s="2073"/>
      <c r="ELG49" s="2073"/>
      <c r="ELH49" s="2073"/>
      <c r="ELI49" s="2073"/>
      <c r="ELJ49" s="2073"/>
      <c r="ELK49" s="2073"/>
      <c r="ELL49" s="2073"/>
      <c r="ELM49" s="2073"/>
      <c r="ELN49" s="2073"/>
      <c r="ELO49" s="2073"/>
      <c r="ELP49" s="2073"/>
      <c r="ELQ49" s="2073"/>
      <c r="ELR49" s="2073"/>
      <c r="ELS49" s="2073"/>
      <c r="ELT49" s="2073"/>
      <c r="ELU49" s="2073"/>
      <c r="ELV49" s="2073"/>
      <c r="ELW49" s="2073"/>
      <c r="ELX49" s="2073"/>
      <c r="ELY49" s="2073"/>
      <c r="ELZ49" s="2073"/>
      <c r="EMA49" s="2073"/>
      <c r="EMB49" s="2073"/>
      <c r="EMC49" s="2073"/>
      <c r="EMD49" s="2073"/>
      <c r="EME49" s="2073"/>
      <c r="EMF49" s="2073"/>
      <c r="EMG49" s="2073"/>
      <c r="EMH49" s="2073"/>
      <c r="EMI49" s="2073"/>
      <c r="EMJ49" s="2073"/>
      <c r="EMK49" s="2073"/>
      <c r="EML49" s="2073"/>
      <c r="EMM49" s="2073"/>
      <c r="EMN49" s="2073"/>
      <c r="EMO49" s="2073"/>
      <c r="EMP49" s="2073"/>
      <c r="EMQ49" s="2073"/>
      <c r="EMR49" s="2073"/>
      <c r="EMS49" s="2073"/>
      <c r="EMT49" s="2073"/>
      <c r="EMU49" s="2073"/>
      <c r="EMV49" s="2073"/>
      <c r="EMW49" s="2073"/>
      <c r="EMX49" s="2073"/>
      <c r="EMY49" s="2073"/>
      <c r="EMZ49" s="2073"/>
      <c r="ENA49" s="2073"/>
      <c r="ENB49" s="2073"/>
      <c r="ENC49" s="2073"/>
      <c r="END49" s="2073"/>
      <c r="ENE49" s="2073"/>
      <c r="ENF49" s="2073"/>
      <c r="ENG49" s="2073"/>
      <c r="ENH49" s="2073"/>
      <c r="ENI49" s="2073"/>
      <c r="ENJ49" s="2073"/>
      <c r="ENK49" s="2073"/>
      <c r="ENL49" s="2073"/>
      <c r="ENM49" s="2073"/>
      <c r="ENN49" s="2073"/>
      <c r="ENO49" s="2073"/>
      <c r="ENP49" s="2073"/>
      <c r="ENQ49" s="2073"/>
      <c r="ENR49" s="2073"/>
      <c r="ENS49" s="2073"/>
      <c r="ENT49" s="2073"/>
      <c r="ENU49" s="2073"/>
      <c r="ENV49" s="2073"/>
      <c r="ENW49" s="2073"/>
      <c r="ENX49" s="2073"/>
      <c r="ENY49" s="2073"/>
      <c r="ENZ49" s="2073"/>
      <c r="EOA49" s="2073"/>
      <c r="EOB49" s="2073"/>
      <c r="EOC49" s="2073"/>
      <c r="EOD49" s="2073"/>
      <c r="EOE49" s="2073"/>
      <c r="EOF49" s="2073"/>
      <c r="EOG49" s="2073"/>
      <c r="EOH49" s="2073"/>
      <c r="EOI49" s="2073"/>
      <c r="EOJ49" s="2073"/>
      <c r="EOK49" s="2073"/>
      <c r="EOL49" s="2073"/>
      <c r="EOM49" s="2073"/>
      <c r="EON49" s="2073"/>
      <c r="EOO49" s="2073"/>
      <c r="EOP49" s="2073"/>
      <c r="EOQ49" s="2073"/>
      <c r="EOR49" s="2073"/>
      <c r="EOS49" s="2073"/>
      <c r="EOT49" s="2073"/>
      <c r="EOU49" s="2073"/>
      <c r="EOV49" s="2073"/>
      <c r="EOW49" s="2073"/>
      <c r="EOX49" s="2073"/>
      <c r="EOY49" s="2073"/>
      <c r="EOZ49" s="2073"/>
      <c r="EPA49" s="2073"/>
      <c r="EPB49" s="2073"/>
      <c r="EPC49" s="2073"/>
      <c r="EPD49" s="2073"/>
      <c r="EPE49" s="2073"/>
      <c r="EPF49" s="2073"/>
      <c r="EPG49" s="2073"/>
      <c r="EPH49" s="2073"/>
      <c r="EPI49" s="2073"/>
      <c r="EPJ49" s="2073"/>
      <c r="EPK49" s="2073"/>
      <c r="EPL49" s="2073"/>
      <c r="EPM49" s="2073"/>
      <c r="EPN49" s="2073"/>
      <c r="EPO49" s="2073"/>
      <c r="EPP49" s="2073"/>
      <c r="EPQ49" s="2073"/>
      <c r="EPR49" s="2073"/>
      <c r="EPS49" s="2073"/>
      <c r="EPT49" s="2073"/>
      <c r="EPU49" s="2073"/>
      <c r="EPV49" s="2073"/>
      <c r="EPW49" s="2073"/>
      <c r="EPX49" s="2073"/>
      <c r="EPY49" s="2073"/>
      <c r="EPZ49" s="2073"/>
      <c r="EQA49" s="2073"/>
      <c r="EQB49" s="2073"/>
      <c r="EQC49" s="2073"/>
      <c r="EQD49" s="2073"/>
      <c r="EQE49" s="2073"/>
      <c r="EQF49" s="2073"/>
      <c r="EQG49" s="2073"/>
      <c r="EQH49" s="2073"/>
      <c r="EQI49" s="2073"/>
      <c r="EQJ49" s="2073"/>
      <c r="EQK49" s="2073"/>
      <c r="EQL49" s="2073"/>
      <c r="EQM49" s="2073"/>
      <c r="EQN49" s="2073"/>
      <c r="EQO49" s="2073"/>
      <c r="EQP49" s="2073"/>
      <c r="EQQ49" s="2073"/>
      <c r="EQR49" s="2073"/>
      <c r="EQS49" s="2073"/>
      <c r="EQT49" s="2073"/>
      <c r="EQU49" s="2073"/>
      <c r="EQV49" s="2073"/>
      <c r="EQW49" s="2073"/>
      <c r="EQX49" s="2073"/>
      <c r="EQY49" s="2073"/>
      <c r="EQZ49" s="2073"/>
      <c r="ERA49" s="2073"/>
      <c r="ERB49" s="2073"/>
      <c r="ERC49" s="2073"/>
      <c r="ERD49" s="2073"/>
      <c r="ERE49" s="2073"/>
      <c r="ERF49" s="2073"/>
      <c r="ERG49" s="2073"/>
      <c r="ERH49" s="2073"/>
      <c r="ERI49" s="2073"/>
      <c r="ERJ49" s="2073"/>
      <c r="ERK49" s="2073"/>
      <c r="ERL49" s="2073"/>
      <c r="ERM49" s="2073"/>
      <c r="ERN49" s="2073"/>
      <c r="ERO49" s="2073"/>
      <c r="ERP49" s="2073"/>
      <c r="ERQ49" s="2073"/>
      <c r="ERR49" s="2073"/>
      <c r="ERS49" s="2073"/>
      <c r="ERT49" s="2073"/>
      <c r="ERU49" s="2073"/>
      <c r="ERV49" s="2073"/>
      <c r="ERW49" s="2073"/>
      <c r="ERX49" s="2073"/>
      <c r="ERY49" s="2073"/>
      <c r="ERZ49" s="2073"/>
      <c r="ESA49" s="2073"/>
      <c r="ESB49" s="2073"/>
      <c r="ESC49" s="2073"/>
      <c r="ESD49" s="2073"/>
      <c r="ESE49" s="2073"/>
      <c r="ESF49" s="2073"/>
      <c r="ESG49" s="2073"/>
      <c r="ESH49" s="2073"/>
      <c r="ESI49" s="2073"/>
      <c r="ESJ49" s="2073"/>
      <c r="ESK49" s="2073"/>
      <c r="ESL49" s="2073"/>
      <c r="ESM49" s="2073"/>
      <c r="ESN49" s="2073"/>
      <c r="ESO49" s="2073"/>
      <c r="ESP49" s="2073"/>
      <c r="ESQ49" s="2073"/>
      <c r="ESR49" s="2073"/>
      <c r="ESS49" s="2073"/>
      <c r="EST49" s="2073"/>
      <c r="ESU49" s="2073"/>
      <c r="ESV49" s="2073"/>
      <c r="ESW49" s="2073"/>
      <c r="ESX49" s="2073"/>
      <c r="ESY49" s="2073"/>
      <c r="ESZ49" s="2073"/>
      <c r="ETA49" s="2073"/>
      <c r="ETB49" s="2073"/>
      <c r="ETC49" s="2073"/>
      <c r="ETD49" s="2073"/>
      <c r="ETE49" s="2073"/>
      <c r="ETF49" s="2073"/>
      <c r="ETG49" s="2073"/>
      <c r="ETH49" s="2073"/>
      <c r="ETI49" s="2073"/>
      <c r="ETJ49" s="2073"/>
      <c r="ETK49" s="2073"/>
      <c r="ETL49" s="2073"/>
      <c r="ETM49" s="2073"/>
      <c r="ETN49" s="2073"/>
      <c r="ETO49" s="2073"/>
      <c r="ETP49" s="2073"/>
      <c r="ETQ49" s="2073"/>
      <c r="ETR49" s="2073"/>
      <c r="ETS49" s="2073"/>
      <c r="ETT49" s="2073"/>
      <c r="ETU49" s="2073"/>
      <c r="ETV49" s="2073"/>
      <c r="ETW49" s="2073"/>
      <c r="ETX49" s="2073"/>
      <c r="ETY49" s="2073"/>
      <c r="ETZ49" s="2073"/>
      <c r="EUA49" s="2073"/>
      <c r="EUB49" s="2073"/>
      <c r="EUC49" s="2073"/>
      <c r="EUD49" s="2073"/>
      <c r="EUE49" s="2073"/>
      <c r="EUF49" s="2073"/>
      <c r="EUG49" s="2073"/>
      <c r="EUH49" s="2073"/>
      <c r="EUI49" s="2073"/>
      <c r="EUJ49" s="2073"/>
      <c r="EUK49" s="2073"/>
      <c r="EUL49" s="2073"/>
      <c r="EUM49" s="2073"/>
      <c r="EUN49" s="2073"/>
      <c r="EUO49" s="2073"/>
      <c r="EUP49" s="2073"/>
      <c r="EUQ49" s="2073"/>
      <c r="EUR49" s="2073"/>
      <c r="EUS49" s="2073"/>
      <c r="EUT49" s="2073"/>
      <c r="EUU49" s="2073"/>
      <c r="EUV49" s="2073"/>
      <c r="EUW49" s="2073"/>
      <c r="EUX49" s="2073"/>
      <c r="EUY49" s="2073"/>
      <c r="EUZ49" s="2073"/>
      <c r="EVA49" s="2073"/>
      <c r="EVB49" s="2073"/>
      <c r="EVC49" s="2073"/>
      <c r="EVD49" s="2073"/>
      <c r="EVE49" s="2073"/>
      <c r="EVF49" s="2073"/>
      <c r="EVG49" s="2073"/>
      <c r="EVH49" s="2073"/>
      <c r="EVI49" s="2073"/>
      <c r="EVJ49" s="2073"/>
      <c r="EVK49" s="2073"/>
      <c r="EVL49" s="2073"/>
      <c r="EVM49" s="2073"/>
      <c r="EVN49" s="2073"/>
      <c r="EVO49" s="2073"/>
      <c r="EVP49" s="2073"/>
      <c r="EVQ49" s="2073"/>
      <c r="EVR49" s="2073"/>
      <c r="EVS49" s="2073"/>
      <c r="EVT49" s="2073"/>
      <c r="EVU49" s="2073"/>
      <c r="EVV49" s="2073"/>
      <c r="EVW49" s="2073"/>
      <c r="EVX49" s="2073"/>
      <c r="EVY49" s="2073"/>
      <c r="EVZ49" s="2073"/>
      <c r="EWA49" s="2073"/>
      <c r="EWB49" s="2073"/>
      <c r="EWC49" s="2073"/>
      <c r="EWD49" s="2073"/>
      <c r="EWE49" s="2073"/>
      <c r="EWF49" s="2073"/>
      <c r="EWG49" s="2073"/>
      <c r="EWH49" s="2073"/>
      <c r="EWI49" s="2073"/>
      <c r="EWJ49" s="2073"/>
      <c r="EWK49" s="2073"/>
      <c r="EWL49" s="2073"/>
      <c r="EWM49" s="2073"/>
      <c r="EWN49" s="2073"/>
      <c r="EWO49" s="2073"/>
      <c r="EWP49" s="2073"/>
      <c r="EWQ49" s="2073"/>
      <c r="EWR49" s="2073"/>
      <c r="EWS49" s="2073"/>
      <c r="EWT49" s="2073"/>
      <c r="EWU49" s="2073"/>
      <c r="EWV49" s="2073"/>
      <c r="EWW49" s="2073"/>
      <c r="EWX49" s="2073"/>
      <c r="EWY49" s="2073"/>
      <c r="EWZ49" s="2073"/>
      <c r="EXA49" s="2073"/>
      <c r="EXB49" s="2073"/>
      <c r="EXC49" s="2073"/>
      <c r="EXD49" s="2073"/>
      <c r="EXE49" s="2073"/>
      <c r="EXF49" s="2073"/>
      <c r="EXG49" s="2073"/>
      <c r="EXH49" s="2073"/>
      <c r="EXI49" s="2073"/>
      <c r="EXJ49" s="2073"/>
      <c r="EXK49" s="2073"/>
      <c r="EXL49" s="2073"/>
      <c r="EXM49" s="2073"/>
      <c r="EXN49" s="2073"/>
      <c r="EXO49" s="2073"/>
      <c r="EXP49" s="2073"/>
      <c r="EXQ49" s="2073"/>
      <c r="EXR49" s="2073"/>
      <c r="EXS49" s="2073"/>
      <c r="EXT49" s="2073"/>
      <c r="EXU49" s="2073"/>
      <c r="EXV49" s="2073"/>
      <c r="EXW49" s="2073"/>
      <c r="EXX49" s="2073"/>
      <c r="EXY49" s="2073"/>
      <c r="EXZ49" s="2073"/>
      <c r="EYA49" s="2073"/>
      <c r="EYB49" s="2073"/>
      <c r="EYC49" s="2073"/>
      <c r="EYD49" s="2073"/>
      <c r="EYE49" s="2073"/>
      <c r="EYF49" s="2073"/>
      <c r="EYG49" s="2073"/>
      <c r="EYH49" s="2073"/>
      <c r="EYI49" s="2073"/>
      <c r="EYJ49" s="2073"/>
      <c r="EYK49" s="2073"/>
      <c r="EYL49" s="2073"/>
      <c r="EYM49" s="2073"/>
      <c r="EYN49" s="2073"/>
      <c r="EYO49" s="2073"/>
      <c r="EYP49" s="2073"/>
      <c r="EYQ49" s="2073"/>
      <c r="EYR49" s="2073"/>
      <c r="EYS49" s="2073"/>
      <c r="EYT49" s="2073"/>
      <c r="EYU49" s="2073"/>
      <c r="EYV49" s="2073"/>
      <c r="EYW49" s="2073"/>
      <c r="EYX49" s="2073"/>
      <c r="EYY49" s="2073"/>
      <c r="EYZ49" s="2073"/>
      <c r="EZA49" s="2073"/>
      <c r="EZB49" s="2073"/>
      <c r="EZC49" s="2073"/>
      <c r="EZD49" s="2073"/>
      <c r="EZE49" s="2073"/>
      <c r="EZF49" s="2073"/>
      <c r="EZG49" s="2073"/>
      <c r="EZH49" s="2073"/>
      <c r="EZI49" s="2073"/>
      <c r="EZJ49" s="2073"/>
      <c r="EZK49" s="2073"/>
      <c r="EZL49" s="2073"/>
      <c r="EZM49" s="2073"/>
      <c r="EZN49" s="2073"/>
      <c r="EZO49" s="2073"/>
      <c r="EZP49" s="2073"/>
      <c r="EZQ49" s="2073"/>
      <c r="EZR49" s="2073"/>
      <c r="EZS49" s="2073"/>
      <c r="EZT49" s="2073"/>
      <c r="EZU49" s="2073"/>
      <c r="EZV49" s="2073"/>
      <c r="EZW49" s="2073"/>
      <c r="EZX49" s="2073"/>
      <c r="EZY49" s="2073"/>
      <c r="EZZ49" s="2073"/>
      <c r="FAA49" s="2073"/>
      <c r="FAB49" s="2073"/>
      <c r="FAC49" s="2073"/>
      <c r="FAD49" s="2073"/>
      <c r="FAE49" s="2073"/>
      <c r="FAF49" s="2073"/>
      <c r="FAG49" s="2073"/>
      <c r="FAH49" s="2073"/>
      <c r="FAI49" s="2073"/>
      <c r="FAJ49" s="2073"/>
      <c r="FAK49" s="2073"/>
      <c r="FAL49" s="2073"/>
      <c r="FAM49" s="2073"/>
      <c r="FAN49" s="2073"/>
      <c r="FAO49" s="2073"/>
      <c r="FAP49" s="2073"/>
      <c r="FAQ49" s="2073"/>
      <c r="FAR49" s="2073"/>
      <c r="FAS49" s="2073"/>
      <c r="FAT49" s="2073"/>
      <c r="FAU49" s="2073"/>
      <c r="FAV49" s="2073"/>
      <c r="FAW49" s="2073"/>
      <c r="FAX49" s="2073"/>
      <c r="FAY49" s="2073"/>
      <c r="FAZ49" s="2073"/>
      <c r="FBA49" s="2073"/>
      <c r="FBB49" s="2073"/>
      <c r="FBC49" s="2073"/>
      <c r="FBD49" s="2073"/>
      <c r="FBE49" s="2073"/>
      <c r="FBF49" s="2073"/>
      <c r="FBG49" s="2073"/>
      <c r="FBH49" s="2073"/>
      <c r="FBI49" s="2073"/>
      <c r="FBJ49" s="2073"/>
      <c r="FBK49" s="2073"/>
      <c r="FBL49" s="2073"/>
      <c r="FBM49" s="2073"/>
      <c r="FBN49" s="2073"/>
      <c r="FBO49" s="2073"/>
      <c r="FBP49" s="2073"/>
      <c r="FBQ49" s="2073"/>
      <c r="FBR49" s="2073"/>
      <c r="FBS49" s="2073"/>
      <c r="FBT49" s="2073"/>
      <c r="FBU49" s="2073"/>
      <c r="FBV49" s="2073"/>
      <c r="FBW49" s="2073"/>
      <c r="FBX49" s="2073"/>
      <c r="FBY49" s="2073"/>
      <c r="FBZ49" s="2073"/>
      <c r="FCA49" s="2073"/>
      <c r="FCB49" s="2073"/>
      <c r="FCC49" s="2073"/>
      <c r="FCD49" s="2073"/>
      <c r="FCE49" s="2073"/>
      <c r="FCF49" s="2073"/>
      <c r="FCG49" s="2073"/>
      <c r="FCH49" s="2073"/>
      <c r="FCI49" s="2073"/>
      <c r="FCJ49" s="2073"/>
      <c r="FCK49" s="2073"/>
      <c r="FCL49" s="2073"/>
      <c r="FCM49" s="2073"/>
      <c r="FCN49" s="2073"/>
      <c r="FCO49" s="2073"/>
      <c r="FCP49" s="2073"/>
      <c r="FCQ49" s="2073"/>
      <c r="FCR49" s="2073"/>
      <c r="FCS49" s="2073"/>
      <c r="FCT49" s="2073"/>
      <c r="FCU49" s="2073"/>
      <c r="FCV49" s="2073"/>
      <c r="FCW49" s="2073"/>
      <c r="FCX49" s="2073"/>
      <c r="FCY49" s="2073"/>
      <c r="FCZ49" s="2073"/>
      <c r="FDA49" s="2073"/>
      <c r="FDB49" s="2073"/>
      <c r="FDC49" s="2073"/>
      <c r="FDD49" s="2073"/>
      <c r="FDE49" s="2073"/>
      <c r="FDF49" s="2073"/>
      <c r="FDG49" s="2073"/>
      <c r="FDH49" s="2073"/>
      <c r="FDI49" s="2073"/>
      <c r="FDJ49" s="2073"/>
      <c r="FDK49" s="2073"/>
      <c r="FDL49" s="2073"/>
      <c r="FDM49" s="2073"/>
      <c r="FDN49" s="2073"/>
      <c r="FDO49" s="2073"/>
      <c r="FDP49" s="2073"/>
      <c r="FDQ49" s="2073"/>
      <c r="FDR49" s="2073"/>
      <c r="FDS49" s="2073"/>
      <c r="FDT49" s="2073"/>
      <c r="FDU49" s="2073"/>
      <c r="FDV49" s="2073"/>
      <c r="FDW49" s="2073"/>
      <c r="FDX49" s="2073"/>
      <c r="FDY49" s="2073"/>
      <c r="FDZ49" s="2073"/>
      <c r="FEA49" s="2073"/>
      <c r="FEB49" s="2073"/>
      <c r="FEC49" s="2073"/>
      <c r="FED49" s="2073"/>
      <c r="FEE49" s="2073"/>
      <c r="FEF49" s="2073"/>
      <c r="FEG49" s="2073"/>
      <c r="FEH49" s="2073"/>
      <c r="FEI49" s="2073"/>
      <c r="FEJ49" s="2073"/>
      <c r="FEK49" s="2073"/>
      <c r="FEL49" s="2073"/>
      <c r="FEM49" s="2073"/>
      <c r="FEN49" s="2073"/>
      <c r="FEO49" s="2073"/>
      <c r="FEP49" s="2073"/>
      <c r="FEQ49" s="2073"/>
      <c r="FER49" s="2073"/>
      <c r="FES49" s="2073"/>
      <c r="FET49" s="2073"/>
      <c r="FEU49" s="2073"/>
      <c r="FEV49" s="2073"/>
      <c r="FEW49" s="2073"/>
      <c r="FEX49" s="2073"/>
      <c r="FEY49" s="2073"/>
      <c r="FEZ49" s="2073"/>
      <c r="FFA49" s="2073"/>
      <c r="FFB49" s="2073"/>
      <c r="FFC49" s="2073"/>
      <c r="FFD49" s="2073"/>
      <c r="FFE49" s="2073"/>
      <c r="FFF49" s="2073"/>
      <c r="FFG49" s="2073"/>
      <c r="FFH49" s="2073"/>
      <c r="FFI49" s="2073"/>
      <c r="FFJ49" s="2073"/>
      <c r="FFK49" s="2073"/>
      <c r="FFL49" s="2073"/>
      <c r="FFM49" s="2073"/>
      <c r="FFN49" s="2073"/>
      <c r="FFO49" s="2073"/>
      <c r="FFP49" s="2073"/>
      <c r="FFQ49" s="2073"/>
      <c r="FFR49" s="2073"/>
      <c r="FFS49" s="2073"/>
      <c r="FFT49" s="2073"/>
      <c r="FFU49" s="2073"/>
      <c r="FFV49" s="2073"/>
      <c r="FFW49" s="2073"/>
      <c r="FFX49" s="2073"/>
      <c r="FFY49" s="2073"/>
      <c r="FFZ49" s="2073"/>
      <c r="FGA49" s="2073"/>
      <c r="FGB49" s="2073"/>
      <c r="FGC49" s="2073"/>
      <c r="FGD49" s="2073"/>
      <c r="FGE49" s="2073"/>
      <c r="FGF49" s="2073"/>
      <c r="FGG49" s="2073"/>
      <c r="FGH49" s="2073"/>
      <c r="FGI49" s="2073"/>
      <c r="FGJ49" s="2073"/>
      <c r="FGK49" s="2073"/>
      <c r="FGL49" s="2073"/>
      <c r="FGM49" s="2073"/>
      <c r="FGN49" s="2073"/>
      <c r="FGO49" s="2073"/>
      <c r="FGP49" s="2073"/>
      <c r="FGQ49" s="2073"/>
      <c r="FGR49" s="2073"/>
      <c r="FGS49" s="2073"/>
      <c r="FGT49" s="2073"/>
      <c r="FGU49" s="2073"/>
      <c r="FGV49" s="2073"/>
      <c r="FGW49" s="2073"/>
      <c r="FGX49" s="2073"/>
      <c r="FGY49" s="2073"/>
      <c r="FGZ49" s="2073"/>
      <c r="FHA49" s="2073"/>
      <c r="FHB49" s="2073"/>
      <c r="FHC49" s="2073"/>
      <c r="FHD49" s="2073"/>
      <c r="FHE49" s="2073"/>
      <c r="FHF49" s="2073"/>
      <c r="FHG49" s="2073"/>
      <c r="FHH49" s="2073"/>
      <c r="FHI49" s="2073"/>
      <c r="FHJ49" s="2073"/>
      <c r="FHK49" s="2073"/>
      <c r="FHL49" s="2073"/>
      <c r="FHM49" s="2073"/>
      <c r="FHN49" s="2073"/>
      <c r="FHO49" s="2073"/>
      <c r="FHP49" s="2073"/>
      <c r="FHQ49" s="2073"/>
      <c r="FHR49" s="2073"/>
      <c r="FHS49" s="2073"/>
      <c r="FHT49" s="2073"/>
      <c r="FHU49" s="2073"/>
      <c r="FHV49" s="2073"/>
      <c r="FHW49" s="2073"/>
      <c r="FHX49" s="2073"/>
      <c r="FHY49" s="2073"/>
      <c r="FHZ49" s="2073"/>
      <c r="FIA49" s="2073"/>
      <c r="FIB49" s="2073"/>
      <c r="FIC49" s="2073"/>
      <c r="FID49" s="2073"/>
      <c r="FIE49" s="2073"/>
      <c r="FIF49" s="2073"/>
      <c r="FIG49" s="2073"/>
      <c r="FIH49" s="2073"/>
      <c r="FII49" s="2073"/>
      <c r="FIJ49" s="2073"/>
      <c r="FIK49" s="2073"/>
      <c r="FIL49" s="2073"/>
      <c r="FIM49" s="2073"/>
      <c r="FIN49" s="2073"/>
      <c r="FIO49" s="2073"/>
      <c r="FIP49" s="2073"/>
      <c r="FIQ49" s="2073"/>
      <c r="FIR49" s="2073"/>
      <c r="FIS49" s="2073"/>
      <c r="FIT49" s="2073"/>
      <c r="FIU49" s="2073"/>
      <c r="FIV49" s="2073"/>
      <c r="FIW49" s="2073"/>
      <c r="FIX49" s="2073"/>
      <c r="FIY49" s="2073"/>
      <c r="FIZ49" s="2073"/>
      <c r="FJA49" s="2073"/>
      <c r="FJB49" s="2073"/>
      <c r="FJC49" s="2073"/>
      <c r="FJD49" s="2073"/>
      <c r="FJE49" s="2073"/>
      <c r="FJF49" s="2073"/>
      <c r="FJG49" s="2073"/>
      <c r="FJH49" s="2073"/>
      <c r="FJI49" s="2073"/>
      <c r="FJJ49" s="2073"/>
      <c r="FJK49" s="2073"/>
      <c r="FJL49" s="2073"/>
      <c r="FJM49" s="2073"/>
      <c r="FJN49" s="2073"/>
      <c r="FJO49" s="2073"/>
      <c r="FJP49" s="2073"/>
      <c r="FJQ49" s="2073"/>
      <c r="FJR49" s="2073"/>
      <c r="FJS49" s="2073"/>
      <c r="FJT49" s="2073"/>
      <c r="FJU49" s="2073"/>
      <c r="FJV49" s="2073"/>
      <c r="FJW49" s="2073"/>
      <c r="FJX49" s="2073"/>
      <c r="FJY49" s="2073"/>
      <c r="FJZ49" s="2073"/>
      <c r="FKA49" s="2073"/>
      <c r="FKB49" s="2073"/>
      <c r="FKC49" s="2073"/>
      <c r="FKD49" s="2073"/>
      <c r="FKE49" s="2073"/>
      <c r="FKF49" s="2073"/>
      <c r="FKG49" s="2073"/>
      <c r="FKH49" s="2073"/>
      <c r="FKI49" s="2073"/>
      <c r="FKJ49" s="2073"/>
      <c r="FKK49" s="2073"/>
      <c r="FKL49" s="2073"/>
      <c r="FKM49" s="2073"/>
      <c r="FKN49" s="2073"/>
      <c r="FKO49" s="2073"/>
      <c r="FKP49" s="2073"/>
      <c r="FKQ49" s="2073"/>
      <c r="FKR49" s="2073"/>
      <c r="FKS49" s="2073"/>
      <c r="FKT49" s="2073"/>
      <c r="FKU49" s="2073"/>
      <c r="FKV49" s="2073"/>
      <c r="FKW49" s="2073"/>
      <c r="FKX49" s="2073"/>
      <c r="FKY49" s="2073"/>
      <c r="FKZ49" s="2073"/>
      <c r="FLA49" s="2073"/>
      <c r="FLB49" s="2073"/>
      <c r="FLC49" s="2073"/>
      <c r="FLD49" s="2073"/>
      <c r="FLE49" s="2073"/>
      <c r="FLF49" s="2073"/>
      <c r="FLG49" s="2073"/>
      <c r="FLH49" s="2073"/>
      <c r="FLI49" s="2073"/>
      <c r="FLJ49" s="2073"/>
      <c r="FLK49" s="2073"/>
      <c r="FLL49" s="2073"/>
      <c r="FLM49" s="2073"/>
      <c r="FLN49" s="2073"/>
      <c r="FLO49" s="2073"/>
      <c r="FLP49" s="2073"/>
      <c r="FLQ49" s="2073"/>
      <c r="FLR49" s="2073"/>
      <c r="FLS49" s="2073"/>
      <c r="FLT49" s="2073"/>
      <c r="FLU49" s="2073"/>
      <c r="FLV49" s="2073"/>
      <c r="FLW49" s="2073"/>
      <c r="FLX49" s="2073"/>
      <c r="FLY49" s="2073"/>
      <c r="FLZ49" s="2073"/>
      <c r="FMA49" s="2073"/>
      <c r="FMB49" s="2073"/>
      <c r="FMC49" s="2073"/>
      <c r="FMD49" s="2073"/>
      <c r="FME49" s="2073"/>
      <c r="FMF49" s="2073"/>
      <c r="FMG49" s="2073"/>
      <c r="FMH49" s="2073"/>
      <c r="FMI49" s="2073"/>
      <c r="FMJ49" s="2073"/>
      <c r="FMK49" s="2073"/>
      <c r="FML49" s="2073"/>
      <c r="FMM49" s="2073"/>
      <c r="FMN49" s="2073"/>
      <c r="FMO49" s="2073"/>
      <c r="FMP49" s="2073"/>
      <c r="FMQ49" s="2073"/>
      <c r="FMR49" s="2073"/>
      <c r="FMS49" s="2073"/>
      <c r="FMT49" s="2073"/>
      <c r="FMU49" s="2073"/>
      <c r="FMV49" s="2073"/>
      <c r="FMW49" s="2073"/>
      <c r="FMX49" s="2073"/>
      <c r="FMY49" s="2073"/>
      <c r="FMZ49" s="2073"/>
      <c r="FNA49" s="2073"/>
      <c r="FNB49" s="2073"/>
      <c r="FNC49" s="2073"/>
      <c r="FND49" s="2073"/>
      <c r="FNE49" s="2073"/>
      <c r="FNF49" s="2073"/>
      <c r="FNG49" s="2073"/>
      <c r="FNH49" s="2073"/>
      <c r="FNI49" s="2073"/>
      <c r="FNJ49" s="2073"/>
      <c r="FNK49" s="2073"/>
      <c r="FNL49" s="2073"/>
      <c r="FNM49" s="2073"/>
      <c r="FNN49" s="2073"/>
      <c r="FNO49" s="2073"/>
      <c r="FNP49" s="2073"/>
      <c r="FNQ49" s="2073"/>
      <c r="FNR49" s="2073"/>
      <c r="FNS49" s="2073"/>
      <c r="FNT49" s="2073"/>
      <c r="FNU49" s="2073"/>
      <c r="FNV49" s="2073"/>
      <c r="FNW49" s="2073"/>
      <c r="FNX49" s="2073"/>
      <c r="FNY49" s="2073"/>
      <c r="FNZ49" s="2073"/>
      <c r="FOA49" s="2073"/>
      <c r="FOB49" s="2073"/>
      <c r="FOC49" s="2073"/>
      <c r="FOD49" s="2073"/>
      <c r="FOE49" s="2073"/>
      <c r="FOF49" s="2073"/>
      <c r="FOG49" s="2073"/>
      <c r="FOH49" s="2073"/>
      <c r="FOI49" s="2073"/>
      <c r="FOJ49" s="2073"/>
      <c r="FOK49" s="2073"/>
      <c r="FOL49" s="2073"/>
      <c r="FOM49" s="2073"/>
      <c r="FON49" s="2073"/>
      <c r="FOO49" s="2073"/>
      <c r="FOP49" s="2073"/>
      <c r="FOQ49" s="2073"/>
      <c r="FOR49" s="2073"/>
      <c r="FOS49" s="2073"/>
      <c r="FOT49" s="2073"/>
      <c r="FOU49" s="2073"/>
      <c r="FOV49" s="2073"/>
      <c r="FOW49" s="2073"/>
      <c r="FOX49" s="2073"/>
      <c r="FOY49" s="2073"/>
      <c r="FOZ49" s="2073"/>
      <c r="FPA49" s="2073"/>
      <c r="FPB49" s="2073"/>
      <c r="FPC49" s="2073"/>
      <c r="FPD49" s="2073"/>
      <c r="FPE49" s="2073"/>
      <c r="FPF49" s="2073"/>
      <c r="FPG49" s="2073"/>
      <c r="FPH49" s="2073"/>
      <c r="FPI49" s="2073"/>
      <c r="FPJ49" s="2073"/>
      <c r="FPK49" s="2073"/>
      <c r="FPL49" s="2073"/>
      <c r="FPM49" s="2073"/>
      <c r="FPN49" s="2073"/>
      <c r="FPO49" s="2073"/>
      <c r="FPP49" s="2073"/>
      <c r="FPQ49" s="2073"/>
      <c r="FPR49" s="2073"/>
      <c r="FPS49" s="2073"/>
      <c r="FPT49" s="2073"/>
      <c r="FPU49" s="2073"/>
      <c r="FPV49" s="2073"/>
      <c r="FPW49" s="2073"/>
      <c r="FPX49" s="2073"/>
      <c r="FPY49" s="2073"/>
      <c r="FPZ49" s="2073"/>
      <c r="FQA49" s="2073"/>
      <c r="FQB49" s="2073"/>
      <c r="FQC49" s="2073"/>
      <c r="FQD49" s="2073"/>
      <c r="FQE49" s="2073"/>
      <c r="FQF49" s="2073"/>
      <c r="FQG49" s="2073"/>
      <c r="FQH49" s="2073"/>
      <c r="FQI49" s="2073"/>
      <c r="FQJ49" s="2073"/>
      <c r="FQK49" s="2073"/>
      <c r="FQL49" s="2073"/>
      <c r="FQM49" s="2073"/>
      <c r="FQN49" s="2073"/>
      <c r="FQO49" s="2073"/>
      <c r="FQP49" s="2073"/>
      <c r="FQQ49" s="2073"/>
      <c r="FQR49" s="2073"/>
      <c r="FQS49" s="2073"/>
      <c r="FQT49" s="2073"/>
      <c r="FQU49" s="2073"/>
      <c r="FQV49" s="2073"/>
      <c r="FQW49" s="2073"/>
      <c r="FQX49" s="2073"/>
      <c r="FQY49" s="2073"/>
      <c r="FQZ49" s="2073"/>
      <c r="FRA49" s="2073"/>
      <c r="FRB49" s="2073"/>
      <c r="FRC49" s="2073"/>
      <c r="FRD49" s="2073"/>
      <c r="FRE49" s="2073"/>
      <c r="FRF49" s="2073"/>
      <c r="FRG49" s="2073"/>
      <c r="FRH49" s="2073"/>
      <c r="FRI49" s="2073"/>
      <c r="FRJ49" s="2073"/>
      <c r="FRK49" s="2073"/>
      <c r="FRL49" s="2073"/>
      <c r="FRM49" s="2073"/>
      <c r="FRN49" s="2073"/>
      <c r="FRO49" s="2073"/>
      <c r="FRP49" s="2073"/>
      <c r="FRQ49" s="2073"/>
      <c r="FRR49" s="2073"/>
      <c r="FRS49" s="2073"/>
      <c r="FRT49" s="2073"/>
      <c r="FRU49" s="2073"/>
      <c r="FRV49" s="2073"/>
      <c r="FRW49" s="2073"/>
      <c r="FRX49" s="2073"/>
      <c r="FRY49" s="2073"/>
      <c r="FRZ49" s="2073"/>
      <c r="FSA49" s="2073"/>
      <c r="FSB49" s="2073"/>
      <c r="FSC49" s="2073"/>
      <c r="FSD49" s="2073"/>
      <c r="FSE49" s="2073"/>
      <c r="FSF49" s="2073"/>
      <c r="FSG49" s="2073"/>
      <c r="FSH49" s="2073"/>
      <c r="FSI49" s="2073"/>
      <c r="FSJ49" s="2073"/>
      <c r="FSK49" s="2073"/>
      <c r="FSL49" s="2073"/>
      <c r="FSM49" s="2073"/>
      <c r="FSN49" s="2073"/>
      <c r="FSO49" s="2073"/>
      <c r="FSP49" s="2073"/>
      <c r="FSQ49" s="2073"/>
      <c r="FSR49" s="2073"/>
      <c r="FSS49" s="2073"/>
      <c r="FST49" s="2073"/>
      <c r="FSU49" s="2073"/>
      <c r="FSV49" s="2073"/>
      <c r="FSW49" s="2073"/>
      <c r="FSX49" s="2073"/>
      <c r="FSY49" s="2073"/>
      <c r="FSZ49" s="2073"/>
      <c r="FTA49" s="2073"/>
      <c r="FTB49" s="2073"/>
      <c r="FTC49" s="2073"/>
      <c r="FTD49" s="2073"/>
      <c r="FTE49" s="2073"/>
      <c r="FTF49" s="2073"/>
      <c r="FTG49" s="2073"/>
      <c r="FTH49" s="2073"/>
      <c r="FTI49" s="2073"/>
      <c r="FTJ49" s="2073"/>
      <c r="FTK49" s="2073"/>
      <c r="FTL49" s="2073"/>
      <c r="FTM49" s="2073"/>
      <c r="FTN49" s="2073"/>
      <c r="FTO49" s="2073"/>
      <c r="FTP49" s="2073"/>
      <c r="FTQ49" s="2073"/>
      <c r="FTR49" s="2073"/>
      <c r="FTS49" s="2073"/>
      <c r="FTT49" s="2073"/>
      <c r="FTU49" s="2073"/>
      <c r="FTV49" s="2073"/>
      <c r="FTW49" s="2073"/>
      <c r="FTX49" s="2073"/>
      <c r="FTY49" s="2073"/>
      <c r="FTZ49" s="2073"/>
      <c r="FUA49" s="2073"/>
      <c r="FUB49" s="2073"/>
      <c r="FUC49" s="2073"/>
      <c r="FUD49" s="2073"/>
      <c r="FUE49" s="2073"/>
      <c r="FUF49" s="2073"/>
      <c r="FUG49" s="2073"/>
      <c r="FUH49" s="2073"/>
      <c r="FUI49" s="2073"/>
      <c r="FUJ49" s="2073"/>
      <c r="FUK49" s="2073"/>
      <c r="FUL49" s="2073"/>
      <c r="FUM49" s="2073"/>
      <c r="FUN49" s="2073"/>
      <c r="FUO49" s="2073"/>
      <c r="FUP49" s="2073"/>
      <c r="FUQ49" s="2073"/>
      <c r="FUR49" s="2073"/>
      <c r="FUS49" s="2073"/>
      <c r="FUT49" s="2073"/>
      <c r="FUU49" s="2073"/>
      <c r="FUV49" s="2073"/>
      <c r="FUW49" s="2073"/>
      <c r="FUX49" s="2073"/>
      <c r="FUY49" s="2073"/>
      <c r="FUZ49" s="2073"/>
      <c r="FVA49" s="2073"/>
      <c r="FVB49" s="2073"/>
      <c r="FVC49" s="2073"/>
      <c r="FVD49" s="2073"/>
      <c r="FVE49" s="2073"/>
      <c r="FVF49" s="2073"/>
      <c r="FVG49" s="2073"/>
      <c r="FVH49" s="2073"/>
      <c r="FVI49" s="2073"/>
      <c r="FVJ49" s="2073"/>
      <c r="FVK49" s="2073"/>
      <c r="FVL49" s="2073"/>
      <c r="FVM49" s="2073"/>
      <c r="FVN49" s="2073"/>
      <c r="FVO49" s="2073"/>
      <c r="FVP49" s="2073"/>
      <c r="FVQ49" s="2073"/>
      <c r="FVR49" s="2073"/>
      <c r="FVS49" s="2073"/>
      <c r="FVT49" s="2073"/>
      <c r="FVU49" s="2073"/>
      <c r="FVV49" s="2073"/>
      <c r="FVW49" s="2073"/>
      <c r="FVX49" s="2073"/>
      <c r="FVY49" s="2073"/>
      <c r="FVZ49" s="2073"/>
      <c r="FWA49" s="2073"/>
      <c r="FWB49" s="2073"/>
      <c r="FWC49" s="2073"/>
      <c r="FWD49" s="2073"/>
      <c r="FWE49" s="2073"/>
      <c r="FWF49" s="2073"/>
      <c r="FWG49" s="2073"/>
      <c r="FWH49" s="2073"/>
      <c r="FWI49" s="2073"/>
      <c r="FWJ49" s="2073"/>
      <c r="FWK49" s="2073"/>
      <c r="FWL49" s="2073"/>
      <c r="FWM49" s="2073"/>
      <c r="FWN49" s="2073"/>
      <c r="FWO49" s="2073"/>
      <c r="FWP49" s="2073"/>
      <c r="FWQ49" s="2073"/>
      <c r="FWR49" s="2073"/>
      <c r="FWS49" s="2073"/>
      <c r="FWT49" s="2073"/>
      <c r="FWU49" s="2073"/>
      <c r="FWV49" s="2073"/>
      <c r="FWW49" s="2073"/>
      <c r="FWX49" s="2073"/>
      <c r="FWY49" s="2073"/>
      <c r="FWZ49" s="2073"/>
      <c r="FXA49" s="2073"/>
      <c r="FXB49" s="2073"/>
      <c r="FXC49" s="2073"/>
      <c r="FXD49" s="2073"/>
      <c r="FXE49" s="2073"/>
      <c r="FXF49" s="2073"/>
      <c r="FXG49" s="2073"/>
      <c r="FXH49" s="2073"/>
      <c r="FXI49" s="2073"/>
      <c r="FXJ49" s="2073"/>
      <c r="FXK49" s="2073"/>
      <c r="FXL49" s="2073"/>
      <c r="FXM49" s="2073"/>
      <c r="FXN49" s="2073"/>
      <c r="FXO49" s="2073"/>
      <c r="FXP49" s="2073"/>
      <c r="FXQ49" s="2073"/>
      <c r="FXR49" s="2073"/>
      <c r="FXS49" s="2073"/>
      <c r="FXT49" s="2073"/>
      <c r="FXU49" s="2073"/>
      <c r="FXV49" s="2073"/>
      <c r="FXW49" s="2073"/>
      <c r="FXX49" s="2073"/>
      <c r="FXY49" s="2073"/>
      <c r="FXZ49" s="2073"/>
      <c r="FYA49" s="2073"/>
      <c r="FYB49" s="2073"/>
      <c r="FYC49" s="2073"/>
      <c r="FYD49" s="2073"/>
      <c r="FYE49" s="2073"/>
      <c r="FYF49" s="2073"/>
      <c r="FYG49" s="2073"/>
      <c r="FYH49" s="2073"/>
      <c r="FYI49" s="2073"/>
      <c r="FYJ49" s="2073"/>
      <c r="FYK49" s="2073"/>
      <c r="FYL49" s="2073"/>
      <c r="FYM49" s="2073"/>
      <c r="FYN49" s="2073"/>
      <c r="FYO49" s="2073"/>
      <c r="FYP49" s="2073"/>
      <c r="FYQ49" s="2073"/>
      <c r="FYR49" s="2073"/>
      <c r="FYS49" s="2073"/>
      <c r="FYT49" s="2073"/>
      <c r="FYU49" s="2073"/>
      <c r="FYV49" s="2073"/>
      <c r="FYW49" s="2073"/>
      <c r="FYX49" s="2073"/>
      <c r="FYY49" s="2073"/>
      <c r="FYZ49" s="2073"/>
      <c r="FZA49" s="2073"/>
      <c r="FZB49" s="2073"/>
      <c r="FZC49" s="2073"/>
      <c r="FZD49" s="2073"/>
      <c r="FZE49" s="2073"/>
      <c r="FZF49" s="2073"/>
      <c r="FZG49" s="2073"/>
      <c r="FZH49" s="2073"/>
      <c r="FZI49" s="2073"/>
      <c r="FZJ49" s="2073"/>
      <c r="FZK49" s="2073"/>
      <c r="FZL49" s="2073"/>
      <c r="FZM49" s="2073"/>
      <c r="FZN49" s="2073"/>
      <c r="FZO49" s="2073"/>
      <c r="FZP49" s="2073"/>
      <c r="FZQ49" s="2073"/>
      <c r="FZR49" s="2073"/>
      <c r="FZS49" s="2073"/>
      <c r="FZT49" s="2073"/>
      <c r="FZU49" s="2073"/>
      <c r="FZV49" s="2073"/>
      <c r="FZW49" s="2073"/>
      <c r="FZX49" s="2073"/>
      <c r="FZY49" s="2073"/>
      <c r="FZZ49" s="2073"/>
      <c r="GAA49" s="2073"/>
      <c r="GAB49" s="2073"/>
      <c r="GAC49" s="2073"/>
      <c r="GAD49" s="2073"/>
      <c r="GAE49" s="2073"/>
      <c r="GAF49" s="2073"/>
      <c r="GAG49" s="2073"/>
      <c r="GAH49" s="2073"/>
      <c r="GAI49" s="2073"/>
      <c r="GAJ49" s="2073"/>
      <c r="GAK49" s="2073"/>
      <c r="GAL49" s="2073"/>
      <c r="GAM49" s="2073"/>
      <c r="GAN49" s="2073"/>
      <c r="GAO49" s="2073"/>
      <c r="GAP49" s="2073"/>
      <c r="GAQ49" s="2073"/>
      <c r="GAR49" s="2073"/>
      <c r="GAS49" s="2073"/>
      <c r="GAT49" s="2073"/>
      <c r="GAU49" s="2073"/>
      <c r="GAV49" s="2073"/>
      <c r="GAW49" s="2073"/>
      <c r="GAX49" s="2073"/>
      <c r="GAY49" s="2073"/>
      <c r="GAZ49" s="2073"/>
      <c r="GBA49" s="2073"/>
      <c r="GBB49" s="2073"/>
      <c r="GBC49" s="2073"/>
      <c r="GBD49" s="2073"/>
      <c r="GBE49" s="2073"/>
      <c r="GBF49" s="2073"/>
      <c r="GBG49" s="2073"/>
      <c r="GBH49" s="2073"/>
      <c r="GBI49" s="2073"/>
      <c r="GBJ49" s="2073"/>
      <c r="GBK49" s="2073"/>
      <c r="GBL49" s="2073"/>
      <c r="GBM49" s="2073"/>
      <c r="GBN49" s="2073"/>
      <c r="GBO49" s="2073"/>
      <c r="GBP49" s="2073"/>
      <c r="GBQ49" s="2073"/>
      <c r="GBR49" s="2073"/>
      <c r="GBS49" s="2073"/>
      <c r="GBT49" s="2073"/>
      <c r="GBU49" s="2073"/>
      <c r="GBV49" s="2073"/>
      <c r="GBW49" s="2073"/>
      <c r="GBX49" s="2073"/>
      <c r="GBY49" s="2073"/>
      <c r="GBZ49" s="2073"/>
      <c r="GCA49" s="2073"/>
      <c r="GCB49" s="2073"/>
      <c r="GCC49" s="2073"/>
      <c r="GCD49" s="2073"/>
      <c r="GCE49" s="2073"/>
      <c r="GCF49" s="2073"/>
      <c r="GCG49" s="2073"/>
      <c r="GCH49" s="2073"/>
      <c r="GCI49" s="2073"/>
      <c r="GCJ49" s="2073"/>
      <c r="GCK49" s="2073"/>
      <c r="GCL49" s="2073"/>
      <c r="GCM49" s="2073"/>
      <c r="GCN49" s="2073"/>
      <c r="GCO49" s="2073"/>
      <c r="GCP49" s="2073"/>
      <c r="GCQ49" s="2073"/>
      <c r="GCR49" s="2073"/>
      <c r="GCS49" s="2073"/>
      <c r="GCT49" s="2073"/>
      <c r="GCU49" s="2073"/>
      <c r="GCV49" s="2073"/>
      <c r="GCW49" s="2073"/>
      <c r="GCX49" s="2073"/>
      <c r="GCY49" s="2073"/>
      <c r="GCZ49" s="2073"/>
      <c r="GDA49" s="2073"/>
      <c r="GDB49" s="2073"/>
      <c r="GDC49" s="2073"/>
      <c r="GDD49" s="2073"/>
      <c r="GDE49" s="2073"/>
      <c r="GDF49" s="2073"/>
      <c r="GDG49" s="2073"/>
      <c r="GDH49" s="2073"/>
      <c r="GDI49" s="2073"/>
      <c r="GDJ49" s="2073"/>
      <c r="GDK49" s="2073"/>
      <c r="GDL49" s="2073"/>
      <c r="GDM49" s="2073"/>
      <c r="GDN49" s="2073"/>
      <c r="GDO49" s="2073"/>
      <c r="GDP49" s="2073"/>
      <c r="GDQ49" s="2073"/>
      <c r="GDR49" s="2073"/>
      <c r="GDS49" s="2073"/>
      <c r="GDT49" s="2073"/>
      <c r="GDU49" s="2073"/>
      <c r="GDV49" s="2073"/>
      <c r="GDW49" s="2073"/>
      <c r="GDX49" s="2073"/>
      <c r="GDY49" s="2073"/>
      <c r="GDZ49" s="2073"/>
      <c r="GEA49" s="2073"/>
      <c r="GEB49" s="2073"/>
      <c r="GEC49" s="2073"/>
      <c r="GED49" s="2073"/>
      <c r="GEE49" s="2073"/>
      <c r="GEF49" s="2073"/>
      <c r="GEG49" s="2073"/>
      <c r="GEH49" s="2073"/>
      <c r="GEI49" s="2073"/>
      <c r="GEJ49" s="2073"/>
      <c r="GEK49" s="2073"/>
      <c r="GEL49" s="2073"/>
      <c r="GEM49" s="2073"/>
      <c r="GEN49" s="2073"/>
      <c r="GEO49" s="2073"/>
      <c r="GEP49" s="2073"/>
      <c r="GEQ49" s="2073"/>
      <c r="GER49" s="2073"/>
      <c r="GES49" s="2073"/>
      <c r="GET49" s="2073"/>
      <c r="GEU49" s="2073"/>
      <c r="GEV49" s="2073"/>
      <c r="GEW49" s="2073"/>
      <c r="GEX49" s="2073"/>
      <c r="GEY49" s="2073"/>
      <c r="GEZ49" s="2073"/>
      <c r="GFA49" s="2073"/>
      <c r="GFB49" s="2073"/>
      <c r="GFC49" s="2073"/>
      <c r="GFD49" s="2073"/>
      <c r="GFE49" s="2073"/>
      <c r="GFF49" s="2073"/>
      <c r="GFG49" s="2073"/>
      <c r="GFH49" s="2073"/>
      <c r="GFI49" s="2073"/>
      <c r="GFJ49" s="2073"/>
      <c r="GFK49" s="2073"/>
      <c r="GFL49" s="2073"/>
      <c r="GFM49" s="2073"/>
      <c r="GFN49" s="2073"/>
      <c r="GFO49" s="2073"/>
      <c r="GFP49" s="2073"/>
      <c r="GFQ49" s="2073"/>
      <c r="GFR49" s="2073"/>
      <c r="GFS49" s="2073"/>
      <c r="GFT49" s="2073"/>
      <c r="GFU49" s="2073"/>
      <c r="GFV49" s="2073"/>
      <c r="GFW49" s="2073"/>
      <c r="GFX49" s="2073"/>
      <c r="GFY49" s="2073"/>
      <c r="GFZ49" s="2073"/>
      <c r="GGA49" s="2073"/>
      <c r="GGB49" s="2073"/>
      <c r="GGC49" s="2073"/>
      <c r="GGD49" s="2073"/>
      <c r="GGE49" s="2073"/>
      <c r="GGF49" s="2073"/>
      <c r="GGG49" s="2073"/>
      <c r="GGH49" s="2073"/>
      <c r="GGI49" s="2073"/>
      <c r="GGJ49" s="2073"/>
      <c r="GGK49" s="2073"/>
      <c r="GGL49" s="2073"/>
      <c r="GGM49" s="2073"/>
      <c r="GGN49" s="2073"/>
      <c r="GGO49" s="2073"/>
      <c r="GGP49" s="2073"/>
      <c r="GGQ49" s="2073"/>
      <c r="GGR49" s="2073"/>
      <c r="GGS49" s="2073"/>
      <c r="GGT49" s="2073"/>
      <c r="GGU49" s="2073"/>
      <c r="GGV49" s="2073"/>
      <c r="GGW49" s="2073"/>
      <c r="GGX49" s="2073"/>
      <c r="GGY49" s="2073"/>
      <c r="GGZ49" s="2073"/>
      <c r="GHA49" s="2073"/>
      <c r="GHB49" s="2073"/>
      <c r="GHC49" s="2073"/>
      <c r="GHD49" s="2073"/>
      <c r="GHE49" s="2073"/>
      <c r="GHF49" s="2073"/>
      <c r="GHG49" s="2073"/>
      <c r="GHH49" s="2073"/>
      <c r="GHI49" s="2073"/>
      <c r="GHJ49" s="2073"/>
      <c r="GHK49" s="2073"/>
      <c r="GHL49" s="2073"/>
      <c r="GHM49" s="2073"/>
      <c r="GHN49" s="2073"/>
      <c r="GHO49" s="2073"/>
      <c r="GHP49" s="2073"/>
      <c r="GHQ49" s="2073"/>
      <c r="GHR49" s="2073"/>
      <c r="GHS49" s="2073"/>
      <c r="GHT49" s="2073"/>
      <c r="GHU49" s="2073"/>
      <c r="GHV49" s="2073"/>
      <c r="GHW49" s="2073"/>
      <c r="GHX49" s="2073"/>
      <c r="GHY49" s="2073"/>
      <c r="GHZ49" s="2073"/>
      <c r="GIA49" s="2073"/>
      <c r="GIB49" s="2073"/>
      <c r="GIC49" s="2073"/>
      <c r="GID49" s="2073"/>
      <c r="GIE49" s="2073"/>
      <c r="GIF49" s="2073"/>
      <c r="GIG49" s="2073"/>
      <c r="GIH49" s="2073"/>
      <c r="GII49" s="2073"/>
      <c r="GIJ49" s="2073"/>
      <c r="GIK49" s="2073"/>
      <c r="GIL49" s="2073"/>
      <c r="GIM49" s="2073"/>
      <c r="GIN49" s="2073"/>
      <c r="GIO49" s="2073"/>
      <c r="GIP49" s="2073"/>
      <c r="GIQ49" s="2073"/>
      <c r="GIR49" s="2073"/>
      <c r="GIS49" s="2073"/>
      <c r="GIT49" s="2073"/>
      <c r="GIU49" s="2073"/>
      <c r="GIV49" s="2073"/>
      <c r="GIW49" s="2073"/>
      <c r="GIX49" s="2073"/>
      <c r="GIY49" s="2073"/>
      <c r="GIZ49" s="2073"/>
      <c r="GJA49" s="2073"/>
      <c r="GJB49" s="2073"/>
      <c r="GJC49" s="2073"/>
      <c r="GJD49" s="2073"/>
      <c r="GJE49" s="2073"/>
      <c r="GJF49" s="2073"/>
      <c r="GJG49" s="2073"/>
      <c r="GJH49" s="2073"/>
      <c r="GJI49" s="2073"/>
      <c r="GJJ49" s="2073"/>
      <c r="GJK49" s="2073"/>
      <c r="GJL49" s="2073"/>
      <c r="GJM49" s="2073"/>
      <c r="GJN49" s="2073"/>
      <c r="GJO49" s="2073"/>
      <c r="GJP49" s="2073"/>
      <c r="GJQ49" s="2073"/>
      <c r="GJR49" s="2073"/>
      <c r="GJS49" s="2073"/>
      <c r="GJT49" s="2073"/>
      <c r="GJU49" s="2073"/>
      <c r="GJV49" s="2073"/>
      <c r="GJW49" s="2073"/>
      <c r="GJX49" s="2073"/>
      <c r="GJY49" s="2073"/>
      <c r="GJZ49" s="2073"/>
      <c r="GKA49" s="2073"/>
      <c r="GKB49" s="2073"/>
      <c r="GKC49" s="2073"/>
      <c r="GKD49" s="2073"/>
      <c r="GKE49" s="2073"/>
      <c r="GKF49" s="2073"/>
      <c r="GKG49" s="2073"/>
      <c r="GKH49" s="2073"/>
      <c r="GKI49" s="2073"/>
      <c r="GKJ49" s="2073"/>
      <c r="GKK49" s="2073"/>
      <c r="GKL49" s="2073"/>
      <c r="GKM49" s="2073"/>
      <c r="GKN49" s="2073"/>
      <c r="GKO49" s="2073"/>
      <c r="GKP49" s="2073"/>
      <c r="GKQ49" s="2073"/>
      <c r="GKR49" s="2073"/>
      <c r="GKS49" s="2073"/>
      <c r="GKT49" s="2073"/>
      <c r="GKU49" s="2073"/>
      <c r="GKV49" s="2073"/>
      <c r="GKW49" s="2073"/>
      <c r="GKX49" s="2073"/>
      <c r="GKY49" s="2073"/>
      <c r="GKZ49" s="2073"/>
      <c r="GLA49" s="2073"/>
      <c r="GLB49" s="2073"/>
      <c r="GLC49" s="2073"/>
      <c r="GLD49" s="2073"/>
      <c r="GLE49" s="2073"/>
      <c r="GLF49" s="2073"/>
      <c r="GLG49" s="2073"/>
      <c r="GLH49" s="2073"/>
      <c r="GLI49" s="2073"/>
      <c r="GLJ49" s="2073"/>
      <c r="GLK49" s="2073"/>
      <c r="GLL49" s="2073"/>
      <c r="GLM49" s="2073"/>
      <c r="GLN49" s="2073"/>
      <c r="GLO49" s="2073"/>
      <c r="GLP49" s="2073"/>
      <c r="GLQ49" s="2073"/>
      <c r="GLR49" s="2073"/>
      <c r="GLS49" s="2073"/>
      <c r="GLT49" s="2073"/>
      <c r="GLU49" s="2073"/>
      <c r="GLV49" s="2073"/>
      <c r="GLW49" s="2073"/>
      <c r="GLX49" s="2073"/>
      <c r="GLY49" s="2073"/>
      <c r="GLZ49" s="2073"/>
      <c r="GMA49" s="2073"/>
      <c r="GMB49" s="2073"/>
      <c r="GMC49" s="2073"/>
      <c r="GMD49" s="2073"/>
      <c r="GME49" s="2073"/>
      <c r="GMF49" s="2073"/>
      <c r="GMG49" s="2073"/>
      <c r="GMH49" s="2073"/>
      <c r="GMI49" s="2073"/>
      <c r="GMJ49" s="2073"/>
      <c r="GMK49" s="2073"/>
      <c r="GML49" s="2073"/>
      <c r="GMM49" s="2073"/>
      <c r="GMN49" s="2073"/>
      <c r="GMO49" s="2073"/>
      <c r="GMP49" s="2073"/>
      <c r="GMQ49" s="2073"/>
      <c r="GMR49" s="2073"/>
      <c r="GMS49" s="2073"/>
      <c r="GMT49" s="2073"/>
      <c r="GMU49" s="2073"/>
      <c r="GMV49" s="2073"/>
      <c r="GMW49" s="2073"/>
      <c r="GMX49" s="2073"/>
      <c r="GMY49" s="2073"/>
      <c r="GMZ49" s="2073"/>
      <c r="GNA49" s="2073"/>
      <c r="GNB49" s="2073"/>
      <c r="GNC49" s="2073"/>
      <c r="GND49" s="2073"/>
      <c r="GNE49" s="2073"/>
      <c r="GNF49" s="2073"/>
      <c r="GNG49" s="2073"/>
      <c r="GNH49" s="2073"/>
      <c r="GNI49" s="2073"/>
      <c r="GNJ49" s="2073"/>
      <c r="GNK49" s="2073"/>
      <c r="GNL49" s="2073"/>
      <c r="GNM49" s="2073"/>
      <c r="GNN49" s="2073"/>
      <c r="GNO49" s="2073"/>
      <c r="GNP49" s="2073"/>
      <c r="GNQ49" s="2073"/>
      <c r="GNR49" s="2073"/>
      <c r="GNS49" s="2073"/>
      <c r="GNT49" s="2073"/>
      <c r="GNU49" s="2073"/>
      <c r="GNV49" s="2073"/>
      <c r="GNW49" s="2073"/>
      <c r="GNX49" s="2073"/>
      <c r="GNY49" s="2073"/>
      <c r="GNZ49" s="2073"/>
      <c r="GOA49" s="2073"/>
      <c r="GOB49" s="2073"/>
      <c r="GOC49" s="2073"/>
      <c r="GOD49" s="2073"/>
      <c r="GOE49" s="2073"/>
      <c r="GOF49" s="2073"/>
      <c r="GOG49" s="2073"/>
      <c r="GOH49" s="2073"/>
      <c r="GOI49" s="2073"/>
      <c r="GOJ49" s="2073"/>
      <c r="GOK49" s="2073"/>
      <c r="GOL49" s="2073"/>
      <c r="GOM49" s="2073"/>
      <c r="GON49" s="2073"/>
      <c r="GOO49" s="2073"/>
      <c r="GOP49" s="2073"/>
      <c r="GOQ49" s="2073"/>
      <c r="GOR49" s="2073"/>
      <c r="GOS49" s="2073"/>
      <c r="GOT49" s="2073"/>
      <c r="GOU49" s="2073"/>
      <c r="GOV49" s="2073"/>
      <c r="GOW49" s="2073"/>
      <c r="GOX49" s="2073"/>
      <c r="GOY49" s="2073"/>
      <c r="GOZ49" s="2073"/>
      <c r="GPA49" s="2073"/>
      <c r="GPB49" s="2073"/>
      <c r="GPC49" s="2073"/>
      <c r="GPD49" s="2073"/>
      <c r="GPE49" s="2073"/>
      <c r="GPF49" s="2073"/>
      <c r="GPG49" s="2073"/>
      <c r="GPH49" s="2073"/>
      <c r="GPI49" s="2073"/>
      <c r="GPJ49" s="2073"/>
      <c r="GPK49" s="2073"/>
      <c r="GPL49" s="2073"/>
      <c r="GPM49" s="2073"/>
      <c r="GPN49" s="2073"/>
      <c r="GPO49" s="2073"/>
      <c r="GPP49" s="2073"/>
      <c r="GPQ49" s="2073"/>
      <c r="GPR49" s="2073"/>
      <c r="GPS49" s="2073"/>
      <c r="GPT49" s="2073"/>
      <c r="GPU49" s="2073"/>
      <c r="GPV49" s="2073"/>
      <c r="GPW49" s="2073"/>
      <c r="GPX49" s="2073"/>
      <c r="GPY49" s="2073"/>
      <c r="GPZ49" s="2073"/>
      <c r="GQA49" s="2073"/>
      <c r="GQB49" s="2073"/>
      <c r="GQC49" s="2073"/>
      <c r="GQD49" s="2073"/>
      <c r="GQE49" s="2073"/>
      <c r="GQF49" s="2073"/>
      <c r="GQG49" s="2073"/>
      <c r="GQH49" s="2073"/>
      <c r="GQI49" s="2073"/>
      <c r="GQJ49" s="2073"/>
      <c r="GQK49" s="2073"/>
      <c r="GQL49" s="2073"/>
      <c r="GQM49" s="2073"/>
      <c r="GQN49" s="2073"/>
      <c r="GQO49" s="2073"/>
      <c r="GQP49" s="2073"/>
      <c r="GQQ49" s="2073"/>
      <c r="GQR49" s="2073"/>
      <c r="GQS49" s="2073"/>
      <c r="GQT49" s="2073"/>
      <c r="GQU49" s="2073"/>
      <c r="GQV49" s="2073"/>
      <c r="GQW49" s="2073"/>
      <c r="GQX49" s="2073"/>
      <c r="GQY49" s="2073"/>
      <c r="GQZ49" s="2073"/>
      <c r="GRA49" s="2073"/>
      <c r="GRB49" s="2073"/>
      <c r="GRC49" s="2073"/>
      <c r="GRD49" s="2073"/>
      <c r="GRE49" s="2073"/>
      <c r="GRF49" s="2073"/>
      <c r="GRG49" s="2073"/>
      <c r="GRH49" s="2073"/>
      <c r="GRI49" s="2073"/>
      <c r="GRJ49" s="2073"/>
      <c r="GRK49" s="2073"/>
      <c r="GRL49" s="2073"/>
      <c r="GRM49" s="2073"/>
      <c r="GRN49" s="2073"/>
      <c r="GRO49" s="2073"/>
      <c r="GRP49" s="2073"/>
      <c r="GRQ49" s="2073"/>
      <c r="GRR49" s="2073"/>
      <c r="GRS49" s="2073"/>
      <c r="GRT49" s="2073"/>
      <c r="GRU49" s="2073"/>
      <c r="GRV49" s="2073"/>
      <c r="GRW49" s="2073"/>
      <c r="GRX49" s="2073"/>
      <c r="GRY49" s="2073"/>
      <c r="GRZ49" s="2073"/>
      <c r="GSA49" s="2073"/>
      <c r="GSB49" s="2073"/>
      <c r="GSC49" s="2073"/>
      <c r="GSD49" s="2073"/>
      <c r="GSE49" s="2073"/>
      <c r="GSF49" s="2073"/>
      <c r="GSG49" s="2073"/>
      <c r="GSH49" s="2073"/>
      <c r="GSI49" s="2073"/>
      <c r="GSJ49" s="2073"/>
      <c r="GSK49" s="2073"/>
      <c r="GSL49" s="2073"/>
      <c r="GSM49" s="2073"/>
      <c r="GSN49" s="2073"/>
      <c r="GSO49" s="2073"/>
      <c r="GSP49" s="2073"/>
      <c r="GSQ49" s="2073"/>
      <c r="GSR49" s="2073"/>
      <c r="GSS49" s="2073"/>
      <c r="GST49" s="2073"/>
      <c r="GSU49" s="2073"/>
      <c r="GSV49" s="2073"/>
      <c r="GSW49" s="2073"/>
      <c r="GSX49" s="2073"/>
      <c r="GSY49" s="2073"/>
      <c r="GSZ49" s="2073"/>
      <c r="GTA49" s="2073"/>
      <c r="GTB49" s="2073"/>
      <c r="GTC49" s="2073"/>
      <c r="GTD49" s="2073"/>
      <c r="GTE49" s="2073"/>
      <c r="GTF49" s="2073"/>
      <c r="GTG49" s="2073"/>
      <c r="GTH49" s="2073"/>
      <c r="GTI49" s="2073"/>
      <c r="GTJ49" s="2073"/>
      <c r="GTK49" s="2073"/>
      <c r="GTL49" s="2073"/>
      <c r="GTM49" s="2073"/>
      <c r="GTN49" s="2073"/>
      <c r="GTO49" s="2073"/>
      <c r="GTP49" s="2073"/>
      <c r="GTQ49" s="2073"/>
      <c r="GTR49" s="2073"/>
      <c r="GTS49" s="2073"/>
      <c r="GTT49" s="2073"/>
      <c r="GTU49" s="2073"/>
      <c r="GTV49" s="2073"/>
      <c r="GTW49" s="2073"/>
      <c r="GTX49" s="2073"/>
      <c r="GTY49" s="2073"/>
      <c r="GTZ49" s="2073"/>
      <c r="GUA49" s="2073"/>
      <c r="GUB49" s="2073"/>
      <c r="GUC49" s="2073"/>
      <c r="GUD49" s="2073"/>
      <c r="GUE49" s="2073"/>
      <c r="GUF49" s="2073"/>
      <c r="GUG49" s="2073"/>
      <c r="GUH49" s="2073"/>
      <c r="GUI49" s="2073"/>
      <c r="GUJ49" s="2073"/>
      <c r="GUK49" s="2073"/>
      <c r="GUL49" s="2073"/>
      <c r="GUM49" s="2073"/>
      <c r="GUN49" s="2073"/>
      <c r="GUO49" s="2073"/>
      <c r="GUP49" s="2073"/>
      <c r="GUQ49" s="2073"/>
      <c r="GUR49" s="2073"/>
      <c r="GUS49" s="2073"/>
      <c r="GUT49" s="2073"/>
      <c r="GUU49" s="2073"/>
      <c r="GUV49" s="2073"/>
      <c r="GUW49" s="2073"/>
      <c r="GUX49" s="2073"/>
      <c r="GUY49" s="2073"/>
      <c r="GUZ49" s="2073"/>
      <c r="GVA49" s="2073"/>
      <c r="GVB49" s="2073"/>
      <c r="GVC49" s="2073"/>
      <c r="GVD49" s="2073"/>
      <c r="GVE49" s="2073"/>
      <c r="GVF49" s="2073"/>
      <c r="GVG49" s="2073"/>
      <c r="GVH49" s="2073"/>
      <c r="GVI49" s="2073"/>
      <c r="GVJ49" s="2073"/>
      <c r="GVK49" s="2073"/>
      <c r="GVL49" s="2073"/>
      <c r="GVM49" s="2073"/>
      <c r="GVN49" s="2073"/>
      <c r="GVO49" s="2073"/>
      <c r="GVP49" s="2073"/>
      <c r="GVQ49" s="2073"/>
      <c r="GVR49" s="2073"/>
      <c r="GVS49" s="2073"/>
      <c r="GVT49" s="2073"/>
      <c r="GVU49" s="2073"/>
      <c r="GVV49" s="2073"/>
      <c r="GVW49" s="2073"/>
      <c r="GVX49" s="2073"/>
      <c r="GVY49" s="2073"/>
      <c r="GVZ49" s="2073"/>
      <c r="GWA49" s="2073"/>
      <c r="GWB49" s="2073"/>
      <c r="GWC49" s="2073"/>
      <c r="GWD49" s="2073"/>
      <c r="GWE49" s="2073"/>
      <c r="GWF49" s="2073"/>
      <c r="GWG49" s="2073"/>
      <c r="GWH49" s="2073"/>
      <c r="GWI49" s="2073"/>
      <c r="GWJ49" s="2073"/>
      <c r="GWK49" s="2073"/>
      <c r="GWL49" s="2073"/>
      <c r="GWM49" s="2073"/>
      <c r="GWN49" s="2073"/>
      <c r="GWO49" s="2073"/>
      <c r="GWP49" s="2073"/>
      <c r="GWQ49" s="2073"/>
      <c r="GWR49" s="2073"/>
      <c r="GWS49" s="2073"/>
      <c r="GWT49" s="2073"/>
      <c r="GWU49" s="2073"/>
      <c r="GWV49" s="2073"/>
      <c r="GWW49" s="2073"/>
      <c r="GWX49" s="2073"/>
      <c r="GWY49" s="2073"/>
      <c r="GWZ49" s="2073"/>
      <c r="GXA49" s="2073"/>
      <c r="GXB49" s="2073"/>
      <c r="GXC49" s="2073"/>
      <c r="GXD49" s="2073"/>
      <c r="GXE49" s="2073"/>
      <c r="GXF49" s="2073"/>
      <c r="GXG49" s="2073"/>
      <c r="GXH49" s="2073"/>
      <c r="GXI49" s="2073"/>
      <c r="GXJ49" s="2073"/>
      <c r="GXK49" s="2073"/>
      <c r="GXL49" s="2073"/>
      <c r="GXM49" s="2073"/>
      <c r="GXN49" s="2073"/>
      <c r="GXO49" s="2073"/>
      <c r="GXP49" s="2073"/>
      <c r="GXQ49" s="2073"/>
      <c r="GXR49" s="2073"/>
      <c r="GXS49" s="2073"/>
      <c r="GXT49" s="2073"/>
      <c r="GXU49" s="2073"/>
      <c r="GXV49" s="2073"/>
      <c r="GXW49" s="2073"/>
      <c r="GXX49" s="2073"/>
      <c r="GXY49" s="2073"/>
      <c r="GXZ49" s="2073"/>
      <c r="GYA49" s="2073"/>
      <c r="GYB49" s="2073"/>
      <c r="GYC49" s="2073"/>
      <c r="GYD49" s="2073"/>
      <c r="GYE49" s="2073"/>
      <c r="GYF49" s="2073"/>
      <c r="GYG49" s="2073"/>
      <c r="GYH49" s="2073"/>
      <c r="GYI49" s="2073"/>
      <c r="GYJ49" s="2073"/>
      <c r="GYK49" s="2073"/>
      <c r="GYL49" s="2073"/>
      <c r="GYM49" s="2073"/>
      <c r="GYN49" s="2073"/>
      <c r="GYO49" s="2073"/>
      <c r="GYP49" s="2073"/>
      <c r="GYQ49" s="2073"/>
      <c r="GYR49" s="2073"/>
      <c r="GYS49" s="2073"/>
      <c r="GYT49" s="2073"/>
      <c r="GYU49" s="2073"/>
      <c r="GYV49" s="2073"/>
      <c r="GYW49" s="2073"/>
      <c r="GYX49" s="2073"/>
      <c r="GYY49" s="2073"/>
      <c r="GYZ49" s="2073"/>
      <c r="GZA49" s="2073"/>
      <c r="GZB49" s="2073"/>
      <c r="GZC49" s="2073"/>
      <c r="GZD49" s="2073"/>
      <c r="GZE49" s="2073"/>
      <c r="GZF49" s="2073"/>
      <c r="GZG49" s="2073"/>
      <c r="GZH49" s="2073"/>
      <c r="GZI49" s="2073"/>
      <c r="GZJ49" s="2073"/>
      <c r="GZK49" s="2073"/>
      <c r="GZL49" s="2073"/>
      <c r="GZM49" s="2073"/>
      <c r="GZN49" s="2073"/>
      <c r="GZO49" s="2073"/>
      <c r="GZP49" s="2073"/>
      <c r="GZQ49" s="2073"/>
      <c r="GZR49" s="2073"/>
      <c r="GZS49" s="2073"/>
      <c r="GZT49" s="2073"/>
      <c r="GZU49" s="2073"/>
      <c r="GZV49" s="2073"/>
      <c r="GZW49" s="2073"/>
      <c r="GZX49" s="2073"/>
      <c r="GZY49" s="2073"/>
      <c r="GZZ49" s="2073"/>
      <c r="HAA49" s="2073"/>
      <c r="HAB49" s="2073"/>
      <c r="HAC49" s="2073"/>
      <c r="HAD49" s="2073"/>
      <c r="HAE49" s="2073"/>
      <c r="HAF49" s="2073"/>
      <c r="HAG49" s="2073"/>
      <c r="HAH49" s="2073"/>
      <c r="HAI49" s="2073"/>
      <c r="HAJ49" s="2073"/>
      <c r="HAK49" s="2073"/>
      <c r="HAL49" s="2073"/>
      <c r="HAM49" s="2073"/>
      <c r="HAN49" s="2073"/>
      <c r="HAO49" s="2073"/>
      <c r="HAP49" s="2073"/>
      <c r="HAQ49" s="2073"/>
      <c r="HAR49" s="2073"/>
      <c r="HAS49" s="2073"/>
      <c r="HAT49" s="2073"/>
      <c r="HAU49" s="2073"/>
      <c r="HAV49" s="2073"/>
      <c r="HAW49" s="2073"/>
      <c r="HAX49" s="2073"/>
      <c r="HAY49" s="2073"/>
      <c r="HAZ49" s="2073"/>
      <c r="HBA49" s="2073"/>
      <c r="HBB49" s="2073"/>
      <c r="HBC49" s="2073"/>
      <c r="HBD49" s="2073"/>
      <c r="HBE49" s="2073"/>
      <c r="HBF49" s="2073"/>
      <c r="HBG49" s="2073"/>
      <c r="HBH49" s="2073"/>
      <c r="HBI49" s="2073"/>
      <c r="HBJ49" s="2073"/>
      <c r="HBK49" s="2073"/>
      <c r="HBL49" s="2073"/>
      <c r="HBM49" s="2073"/>
      <c r="HBN49" s="2073"/>
      <c r="HBO49" s="2073"/>
      <c r="HBP49" s="2073"/>
      <c r="HBQ49" s="2073"/>
      <c r="HBR49" s="2073"/>
      <c r="HBS49" s="2073"/>
      <c r="HBT49" s="2073"/>
      <c r="HBU49" s="2073"/>
      <c r="HBV49" s="2073"/>
      <c r="HBW49" s="2073"/>
      <c r="HBX49" s="2073"/>
      <c r="HBY49" s="2073"/>
      <c r="HBZ49" s="2073"/>
      <c r="HCA49" s="2073"/>
      <c r="HCB49" s="2073"/>
      <c r="HCC49" s="2073"/>
      <c r="HCD49" s="2073"/>
      <c r="HCE49" s="2073"/>
      <c r="HCF49" s="2073"/>
      <c r="HCG49" s="2073"/>
      <c r="HCH49" s="2073"/>
      <c r="HCI49" s="2073"/>
      <c r="HCJ49" s="2073"/>
      <c r="HCK49" s="2073"/>
      <c r="HCL49" s="2073"/>
      <c r="HCM49" s="2073"/>
      <c r="HCN49" s="2073"/>
      <c r="HCO49" s="2073"/>
      <c r="HCP49" s="2073"/>
      <c r="HCQ49" s="2073"/>
      <c r="HCR49" s="2073"/>
      <c r="HCS49" s="2073"/>
      <c r="HCT49" s="2073"/>
      <c r="HCU49" s="2073"/>
      <c r="HCV49" s="2073"/>
      <c r="HCW49" s="2073"/>
      <c r="HCX49" s="2073"/>
      <c r="HCY49" s="2073"/>
      <c r="HCZ49" s="2073"/>
      <c r="HDA49" s="2073"/>
      <c r="HDB49" s="2073"/>
      <c r="HDC49" s="2073"/>
      <c r="HDD49" s="2073"/>
      <c r="HDE49" s="2073"/>
      <c r="HDF49" s="2073"/>
      <c r="HDG49" s="2073"/>
      <c r="HDH49" s="2073"/>
      <c r="HDI49" s="2073"/>
      <c r="HDJ49" s="2073"/>
      <c r="HDK49" s="2073"/>
      <c r="HDL49" s="2073"/>
      <c r="HDM49" s="2073"/>
      <c r="HDN49" s="2073"/>
      <c r="HDO49" s="2073"/>
      <c r="HDP49" s="2073"/>
      <c r="HDQ49" s="2073"/>
      <c r="HDR49" s="2073"/>
      <c r="HDS49" s="2073"/>
      <c r="HDT49" s="2073"/>
      <c r="HDU49" s="2073"/>
      <c r="HDV49" s="2073"/>
      <c r="HDW49" s="2073"/>
      <c r="HDX49" s="2073"/>
      <c r="HDY49" s="2073"/>
      <c r="HDZ49" s="2073"/>
      <c r="HEA49" s="2073"/>
      <c r="HEB49" s="2073"/>
      <c r="HEC49" s="2073"/>
      <c r="HED49" s="2073"/>
      <c r="HEE49" s="2073"/>
      <c r="HEF49" s="2073"/>
      <c r="HEG49" s="2073"/>
      <c r="HEH49" s="2073"/>
      <c r="HEI49" s="2073"/>
      <c r="HEJ49" s="2073"/>
      <c r="HEK49" s="2073"/>
      <c r="HEL49" s="2073"/>
      <c r="HEM49" s="2073"/>
      <c r="HEN49" s="2073"/>
      <c r="HEO49" s="2073"/>
      <c r="HEP49" s="2073"/>
      <c r="HEQ49" s="2073"/>
      <c r="HER49" s="2073"/>
      <c r="HES49" s="2073"/>
      <c r="HET49" s="2073"/>
      <c r="HEU49" s="2073"/>
      <c r="HEV49" s="2073"/>
      <c r="HEW49" s="2073"/>
      <c r="HEX49" s="2073"/>
      <c r="HEY49" s="2073"/>
      <c r="HEZ49" s="2073"/>
      <c r="HFA49" s="2073"/>
      <c r="HFB49" s="2073"/>
      <c r="HFC49" s="2073"/>
      <c r="HFD49" s="2073"/>
      <c r="HFE49" s="2073"/>
      <c r="HFF49" s="2073"/>
      <c r="HFG49" s="2073"/>
      <c r="HFH49" s="2073"/>
      <c r="HFI49" s="2073"/>
      <c r="HFJ49" s="2073"/>
      <c r="HFK49" s="2073"/>
      <c r="HFL49" s="2073"/>
      <c r="HFM49" s="2073"/>
      <c r="HFN49" s="2073"/>
      <c r="HFO49" s="2073"/>
      <c r="HFP49" s="2073"/>
      <c r="HFQ49" s="2073"/>
      <c r="HFR49" s="2073"/>
      <c r="HFS49" s="2073"/>
      <c r="HFT49" s="2073"/>
      <c r="HFU49" s="2073"/>
      <c r="HFV49" s="2073"/>
      <c r="HFW49" s="2073"/>
      <c r="HFX49" s="2073"/>
      <c r="HFY49" s="2073"/>
      <c r="HFZ49" s="2073"/>
      <c r="HGA49" s="2073"/>
      <c r="HGB49" s="2073"/>
      <c r="HGC49" s="2073"/>
      <c r="HGD49" s="2073"/>
      <c r="HGE49" s="2073"/>
      <c r="HGF49" s="2073"/>
      <c r="HGG49" s="2073"/>
      <c r="HGH49" s="2073"/>
      <c r="HGI49" s="2073"/>
      <c r="HGJ49" s="2073"/>
      <c r="HGK49" s="2073"/>
      <c r="HGL49" s="2073"/>
      <c r="HGM49" s="2073"/>
      <c r="HGN49" s="2073"/>
      <c r="HGO49" s="2073"/>
      <c r="HGP49" s="2073"/>
      <c r="HGQ49" s="2073"/>
      <c r="HGR49" s="2073"/>
      <c r="HGS49" s="2073"/>
      <c r="HGT49" s="2073"/>
      <c r="HGU49" s="2073"/>
      <c r="HGV49" s="2073"/>
      <c r="HGW49" s="2073"/>
      <c r="HGX49" s="2073"/>
      <c r="HGY49" s="2073"/>
      <c r="HGZ49" s="2073"/>
      <c r="HHA49" s="2073"/>
      <c r="HHB49" s="2073"/>
      <c r="HHC49" s="2073"/>
      <c r="HHD49" s="2073"/>
      <c r="HHE49" s="2073"/>
      <c r="HHF49" s="2073"/>
      <c r="HHG49" s="2073"/>
      <c r="HHH49" s="2073"/>
      <c r="HHI49" s="2073"/>
      <c r="HHJ49" s="2073"/>
      <c r="HHK49" s="2073"/>
      <c r="HHL49" s="2073"/>
      <c r="HHM49" s="2073"/>
      <c r="HHN49" s="2073"/>
      <c r="HHO49" s="2073"/>
      <c r="HHP49" s="2073"/>
      <c r="HHQ49" s="2073"/>
      <c r="HHR49" s="2073"/>
      <c r="HHS49" s="2073"/>
      <c r="HHT49" s="2073"/>
      <c r="HHU49" s="2073"/>
      <c r="HHV49" s="2073"/>
      <c r="HHW49" s="2073"/>
      <c r="HHX49" s="2073"/>
      <c r="HHY49" s="2073"/>
      <c r="HHZ49" s="2073"/>
      <c r="HIA49" s="2073"/>
      <c r="HIB49" s="2073"/>
      <c r="HIC49" s="2073"/>
      <c r="HID49" s="2073"/>
      <c r="HIE49" s="2073"/>
      <c r="HIF49" s="2073"/>
      <c r="HIG49" s="2073"/>
      <c r="HIH49" s="2073"/>
      <c r="HII49" s="2073"/>
      <c r="HIJ49" s="2073"/>
      <c r="HIK49" s="2073"/>
      <c r="HIL49" s="2073"/>
      <c r="HIM49" s="2073"/>
      <c r="HIN49" s="2073"/>
      <c r="HIO49" s="2073"/>
      <c r="HIP49" s="2073"/>
      <c r="HIQ49" s="2073"/>
      <c r="HIR49" s="2073"/>
      <c r="HIS49" s="2073"/>
      <c r="HIT49" s="2073"/>
      <c r="HIU49" s="2073"/>
      <c r="HIV49" s="2073"/>
      <c r="HIW49" s="2073"/>
      <c r="HIX49" s="2073"/>
      <c r="HIY49" s="2073"/>
      <c r="HIZ49" s="2073"/>
      <c r="HJA49" s="2073"/>
      <c r="HJB49" s="2073"/>
      <c r="HJC49" s="2073"/>
      <c r="HJD49" s="2073"/>
      <c r="HJE49" s="2073"/>
      <c r="HJF49" s="2073"/>
      <c r="HJG49" s="2073"/>
      <c r="HJH49" s="2073"/>
      <c r="HJI49" s="2073"/>
      <c r="HJJ49" s="2073"/>
      <c r="HJK49" s="2073"/>
      <c r="HJL49" s="2073"/>
      <c r="HJM49" s="2073"/>
      <c r="HJN49" s="2073"/>
      <c r="HJO49" s="2073"/>
      <c r="HJP49" s="2073"/>
      <c r="HJQ49" s="2073"/>
      <c r="HJR49" s="2073"/>
      <c r="HJS49" s="2073"/>
      <c r="HJT49" s="2073"/>
      <c r="HJU49" s="2073"/>
      <c r="HJV49" s="2073"/>
      <c r="HJW49" s="2073"/>
      <c r="HJX49" s="2073"/>
      <c r="HJY49" s="2073"/>
      <c r="HJZ49" s="2073"/>
      <c r="HKA49" s="2073"/>
      <c r="HKB49" s="2073"/>
      <c r="HKC49" s="2073"/>
      <c r="HKD49" s="2073"/>
      <c r="HKE49" s="2073"/>
      <c r="HKF49" s="2073"/>
      <c r="HKG49" s="2073"/>
      <c r="HKH49" s="2073"/>
      <c r="HKI49" s="2073"/>
      <c r="HKJ49" s="2073"/>
      <c r="HKK49" s="2073"/>
      <c r="HKL49" s="2073"/>
      <c r="HKM49" s="2073"/>
      <c r="HKN49" s="2073"/>
      <c r="HKO49" s="2073"/>
      <c r="HKP49" s="2073"/>
      <c r="HKQ49" s="2073"/>
      <c r="HKR49" s="2073"/>
      <c r="HKS49" s="2073"/>
      <c r="HKT49" s="2073"/>
      <c r="HKU49" s="2073"/>
      <c r="HKV49" s="2073"/>
      <c r="HKW49" s="2073"/>
      <c r="HKX49" s="2073"/>
      <c r="HKY49" s="2073"/>
      <c r="HKZ49" s="2073"/>
      <c r="HLA49" s="2073"/>
      <c r="HLB49" s="2073"/>
      <c r="HLC49" s="2073"/>
      <c r="HLD49" s="2073"/>
      <c r="HLE49" s="2073"/>
      <c r="HLF49" s="2073"/>
      <c r="HLG49" s="2073"/>
      <c r="HLH49" s="2073"/>
      <c r="HLI49" s="2073"/>
      <c r="HLJ49" s="2073"/>
      <c r="HLK49" s="2073"/>
      <c r="HLL49" s="2073"/>
      <c r="HLM49" s="2073"/>
      <c r="HLN49" s="2073"/>
      <c r="HLO49" s="2073"/>
      <c r="HLP49" s="2073"/>
      <c r="HLQ49" s="2073"/>
      <c r="HLR49" s="2073"/>
      <c r="HLS49" s="2073"/>
      <c r="HLT49" s="2073"/>
      <c r="HLU49" s="2073"/>
      <c r="HLV49" s="2073"/>
      <c r="HLW49" s="2073"/>
      <c r="HLX49" s="2073"/>
      <c r="HLY49" s="2073"/>
      <c r="HLZ49" s="2073"/>
      <c r="HMA49" s="2073"/>
      <c r="HMB49" s="2073"/>
      <c r="HMC49" s="2073"/>
      <c r="HMD49" s="2073"/>
      <c r="HME49" s="2073"/>
      <c r="HMF49" s="2073"/>
      <c r="HMG49" s="2073"/>
      <c r="HMH49" s="2073"/>
      <c r="HMI49" s="2073"/>
      <c r="HMJ49" s="2073"/>
      <c r="HMK49" s="2073"/>
      <c r="HML49" s="2073"/>
      <c r="HMM49" s="2073"/>
      <c r="HMN49" s="2073"/>
      <c r="HMO49" s="2073"/>
      <c r="HMP49" s="2073"/>
      <c r="HMQ49" s="2073"/>
      <c r="HMR49" s="2073"/>
      <c r="HMS49" s="2073"/>
      <c r="HMT49" s="2073"/>
      <c r="HMU49" s="2073"/>
      <c r="HMV49" s="2073"/>
      <c r="HMW49" s="2073"/>
      <c r="HMX49" s="2073"/>
      <c r="HMY49" s="2073"/>
      <c r="HMZ49" s="2073"/>
      <c r="HNA49" s="2073"/>
      <c r="HNB49" s="2073"/>
      <c r="HNC49" s="2073"/>
      <c r="HND49" s="2073"/>
      <c r="HNE49" s="2073"/>
      <c r="HNF49" s="2073"/>
      <c r="HNG49" s="2073"/>
      <c r="HNH49" s="2073"/>
      <c r="HNI49" s="2073"/>
      <c r="HNJ49" s="2073"/>
      <c r="HNK49" s="2073"/>
      <c r="HNL49" s="2073"/>
      <c r="HNM49" s="2073"/>
      <c r="HNN49" s="2073"/>
      <c r="HNO49" s="2073"/>
      <c r="HNP49" s="2073"/>
      <c r="HNQ49" s="2073"/>
      <c r="HNR49" s="2073"/>
      <c r="HNS49" s="2073"/>
      <c r="HNT49" s="2073"/>
      <c r="HNU49" s="2073"/>
      <c r="HNV49" s="2073"/>
      <c r="HNW49" s="2073"/>
      <c r="HNX49" s="2073"/>
      <c r="HNY49" s="2073"/>
      <c r="HNZ49" s="2073"/>
      <c r="HOA49" s="2073"/>
      <c r="HOB49" s="2073"/>
      <c r="HOC49" s="2073"/>
      <c r="HOD49" s="2073"/>
      <c r="HOE49" s="2073"/>
      <c r="HOF49" s="2073"/>
      <c r="HOG49" s="2073"/>
      <c r="HOH49" s="2073"/>
      <c r="HOI49" s="2073"/>
      <c r="HOJ49" s="2073"/>
      <c r="HOK49" s="2073"/>
      <c r="HOL49" s="2073"/>
      <c r="HOM49" s="2073"/>
      <c r="HON49" s="2073"/>
      <c r="HOO49" s="2073"/>
      <c r="HOP49" s="2073"/>
      <c r="HOQ49" s="2073"/>
      <c r="HOR49" s="2073"/>
      <c r="HOS49" s="2073"/>
      <c r="HOT49" s="2073"/>
      <c r="HOU49" s="2073"/>
      <c r="HOV49" s="2073"/>
      <c r="HOW49" s="2073"/>
      <c r="HOX49" s="2073"/>
      <c r="HOY49" s="2073"/>
      <c r="HOZ49" s="2073"/>
      <c r="HPA49" s="2073"/>
      <c r="HPB49" s="2073"/>
      <c r="HPC49" s="2073"/>
      <c r="HPD49" s="2073"/>
      <c r="HPE49" s="2073"/>
      <c r="HPF49" s="2073"/>
      <c r="HPG49" s="2073"/>
      <c r="HPH49" s="2073"/>
      <c r="HPI49" s="2073"/>
      <c r="HPJ49" s="2073"/>
      <c r="HPK49" s="2073"/>
      <c r="HPL49" s="2073"/>
      <c r="HPM49" s="2073"/>
      <c r="HPN49" s="2073"/>
      <c r="HPO49" s="2073"/>
      <c r="HPP49" s="2073"/>
      <c r="HPQ49" s="2073"/>
      <c r="HPR49" s="2073"/>
      <c r="HPS49" s="2073"/>
      <c r="HPT49" s="2073"/>
      <c r="HPU49" s="2073"/>
      <c r="HPV49" s="2073"/>
      <c r="HPW49" s="2073"/>
      <c r="HPX49" s="2073"/>
      <c r="HPY49" s="2073"/>
      <c r="HPZ49" s="2073"/>
      <c r="HQA49" s="2073"/>
      <c r="HQB49" s="2073"/>
      <c r="HQC49" s="2073"/>
      <c r="HQD49" s="2073"/>
      <c r="HQE49" s="2073"/>
      <c r="HQF49" s="2073"/>
      <c r="HQG49" s="2073"/>
      <c r="HQH49" s="2073"/>
      <c r="HQI49" s="2073"/>
      <c r="HQJ49" s="2073"/>
      <c r="HQK49" s="2073"/>
      <c r="HQL49" s="2073"/>
      <c r="HQM49" s="2073"/>
      <c r="HQN49" s="2073"/>
      <c r="HQO49" s="2073"/>
      <c r="HQP49" s="2073"/>
      <c r="HQQ49" s="2073"/>
      <c r="HQR49" s="2073"/>
      <c r="HQS49" s="2073"/>
      <c r="HQT49" s="2073"/>
      <c r="HQU49" s="2073"/>
      <c r="HQV49" s="2073"/>
      <c r="HQW49" s="2073"/>
      <c r="HQX49" s="2073"/>
      <c r="HQY49" s="2073"/>
      <c r="HQZ49" s="2073"/>
      <c r="HRA49" s="2073"/>
      <c r="HRB49" s="2073"/>
      <c r="HRC49" s="2073"/>
      <c r="HRD49" s="2073"/>
      <c r="HRE49" s="2073"/>
      <c r="HRF49" s="2073"/>
      <c r="HRG49" s="2073"/>
      <c r="HRH49" s="2073"/>
      <c r="HRI49" s="2073"/>
      <c r="HRJ49" s="2073"/>
      <c r="HRK49" s="2073"/>
      <c r="HRL49" s="2073"/>
      <c r="HRM49" s="2073"/>
      <c r="HRN49" s="2073"/>
      <c r="HRO49" s="2073"/>
      <c r="HRP49" s="2073"/>
      <c r="HRQ49" s="2073"/>
      <c r="HRR49" s="2073"/>
      <c r="HRS49" s="2073"/>
      <c r="HRT49" s="2073"/>
      <c r="HRU49" s="2073"/>
      <c r="HRV49" s="2073"/>
      <c r="HRW49" s="2073"/>
      <c r="HRX49" s="2073"/>
      <c r="HRY49" s="2073"/>
      <c r="HRZ49" s="2073"/>
      <c r="HSA49" s="2073"/>
      <c r="HSB49" s="2073"/>
      <c r="HSC49" s="2073"/>
      <c r="HSD49" s="2073"/>
      <c r="HSE49" s="2073"/>
      <c r="HSF49" s="2073"/>
      <c r="HSG49" s="2073"/>
      <c r="HSH49" s="2073"/>
      <c r="HSI49" s="2073"/>
      <c r="HSJ49" s="2073"/>
      <c r="HSK49" s="2073"/>
      <c r="HSL49" s="2073"/>
      <c r="HSM49" s="2073"/>
      <c r="HSN49" s="2073"/>
      <c r="HSO49" s="2073"/>
      <c r="HSP49" s="2073"/>
      <c r="HSQ49" s="2073"/>
      <c r="HSR49" s="2073"/>
      <c r="HSS49" s="2073"/>
      <c r="HST49" s="2073"/>
      <c r="HSU49" s="2073"/>
      <c r="HSV49" s="2073"/>
      <c r="HSW49" s="2073"/>
      <c r="HSX49" s="2073"/>
      <c r="HSY49" s="2073"/>
      <c r="HSZ49" s="2073"/>
      <c r="HTA49" s="2073"/>
      <c r="HTB49" s="2073"/>
      <c r="HTC49" s="2073"/>
      <c r="HTD49" s="2073"/>
      <c r="HTE49" s="2073"/>
      <c r="HTF49" s="2073"/>
      <c r="HTG49" s="2073"/>
      <c r="HTH49" s="2073"/>
      <c r="HTI49" s="2073"/>
      <c r="HTJ49" s="2073"/>
      <c r="HTK49" s="2073"/>
      <c r="HTL49" s="2073"/>
      <c r="HTM49" s="2073"/>
      <c r="HTN49" s="2073"/>
      <c r="HTO49" s="2073"/>
      <c r="HTP49" s="2073"/>
      <c r="HTQ49" s="2073"/>
      <c r="HTR49" s="2073"/>
      <c r="HTS49" s="2073"/>
      <c r="HTT49" s="2073"/>
      <c r="HTU49" s="2073"/>
      <c r="HTV49" s="2073"/>
      <c r="HTW49" s="2073"/>
      <c r="HTX49" s="2073"/>
      <c r="HTY49" s="2073"/>
      <c r="HTZ49" s="2073"/>
      <c r="HUA49" s="2073"/>
      <c r="HUB49" s="2073"/>
      <c r="HUC49" s="2073"/>
      <c r="HUD49" s="2073"/>
      <c r="HUE49" s="2073"/>
      <c r="HUF49" s="2073"/>
      <c r="HUG49" s="2073"/>
      <c r="HUH49" s="2073"/>
      <c r="HUI49" s="2073"/>
      <c r="HUJ49" s="2073"/>
      <c r="HUK49" s="2073"/>
      <c r="HUL49" s="2073"/>
      <c r="HUM49" s="2073"/>
      <c r="HUN49" s="2073"/>
      <c r="HUO49" s="2073"/>
      <c r="HUP49" s="2073"/>
      <c r="HUQ49" s="2073"/>
      <c r="HUR49" s="2073"/>
      <c r="HUS49" s="2073"/>
      <c r="HUT49" s="2073"/>
      <c r="HUU49" s="2073"/>
      <c r="HUV49" s="2073"/>
      <c r="HUW49" s="2073"/>
      <c r="HUX49" s="2073"/>
      <c r="HUY49" s="2073"/>
      <c r="HUZ49" s="2073"/>
      <c r="HVA49" s="2073"/>
      <c r="HVB49" s="2073"/>
      <c r="HVC49" s="2073"/>
      <c r="HVD49" s="2073"/>
      <c r="HVE49" s="2073"/>
      <c r="HVF49" s="2073"/>
      <c r="HVG49" s="2073"/>
      <c r="HVH49" s="2073"/>
      <c r="HVI49" s="2073"/>
      <c r="HVJ49" s="2073"/>
      <c r="HVK49" s="2073"/>
      <c r="HVL49" s="2073"/>
      <c r="HVM49" s="2073"/>
      <c r="HVN49" s="2073"/>
      <c r="HVO49" s="2073"/>
      <c r="HVP49" s="2073"/>
      <c r="HVQ49" s="2073"/>
      <c r="HVR49" s="2073"/>
      <c r="HVS49" s="2073"/>
      <c r="HVT49" s="2073"/>
      <c r="HVU49" s="2073"/>
      <c r="HVV49" s="2073"/>
      <c r="HVW49" s="2073"/>
      <c r="HVX49" s="2073"/>
      <c r="HVY49" s="2073"/>
      <c r="HVZ49" s="2073"/>
      <c r="HWA49" s="2073"/>
      <c r="HWB49" s="2073"/>
      <c r="HWC49" s="2073"/>
      <c r="HWD49" s="2073"/>
      <c r="HWE49" s="2073"/>
      <c r="HWF49" s="2073"/>
      <c r="HWG49" s="2073"/>
      <c r="HWH49" s="2073"/>
      <c r="HWI49" s="2073"/>
      <c r="HWJ49" s="2073"/>
      <c r="HWK49" s="2073"/>
      <c r="HWL49" s="2073"/>
      <c r="HWM49" s="2073"/>
      <c r="HWN49" s="2073"/>
      <c r="HWO49" s="2073"/>
      <c r="HWP49" s="2073"/>
      <c r="HWQ49" s="2073"/>
      <c r="HWR49" s="2073"/>
      <c r="HWS49" s="2073"/>
      <c r="HWT49" s="2073"/>
      <c r="HWU49" s="2073"/>
      <c r="HWV49" s="2073"/>
      <c r="HWW49" s="2073"/>
      <c r="HWX49" s="2073"/>
      <c r="HWY49" s="2073"/>
      <c r="HWZ49" s="2073"/>
      <c r="HXA49" s="2073"/>
      <c r="HXB49" s="2073"/>
      <c r="HXC49" s="2073"/>
      <c r="HXD49" s="2073"/>
      <c r="HXE49" s="2073"/>
      <c r="HXF49" s="2073"/>
      <c r="HXG49" s="2073"/>
      <c r="HXH49" s="2073"/>
      <c r="HXI49" s="2073"/>
      <c r="HXJ49" s="2073"/>
      <c r="HXK49" s="2073"/>
      <c r="HXL49" s="2073"/>
      <c r="HXM49" s="2073"/>
      <c r="HXN49" s="2073"/>
      <c r="HXO49" s="2073"/>
      <c r="HXP49" s="2073"/>
      <c r="HXQ49" s="2073"/>
      <c r="HXR49" s="2073"/>
      <c r="HXS49" s="2073"/>
      <c r="HXT49" s="2073"/>
      <c r="HXU49" s="2073"/>
      <c r="HXV49" s="2073"/>
      <c r="HXW49" s="2073"/>
      <c r="HXX49" s="2073"/>
      <c r="HXY49" s="2073"/>
      <c r="HXZ49" s="2073"/>
      <c r="HYA49" s="2073"/>
      <c r="HYB49" s="2073"/>
      <c r="HYC49" s="2073"/>
      <c r="HYD49" s="2073"/>
      <c r="HYE49" s="2073"/>
      <c r="HYF49" s="2073"/>
      <c r="HYG49" s="2073"/>
      <c r="HYH49" s="2073"/>
      <c r="HYI49" s="2073"/>
      <c r="HYJ49" s="2073"/>
      <c r="HYK49" s="2073"/>
      <c r="HYL49" s="2073"/>
      <c r="HYM49" s="2073"/>
      <c r="HYN49" s="2073"/>
      <c r="HYO49" s="2073"/>
      <c r="HYP49" s="2073"/>
      <c r="HYQ49" s="2073"/>
      <c r="HYR49" s="2073"/>
      <c r="HYS49" s="2073"/>
      <c r="HYT49" s="2073"/>
      <c r="HYU49" s="2073"/>
      <c r="HYV49" s="2073"/>
      <c r="HYW49" s="2073"/>
      <c r="HYX49" s="2073"/>
      <c r="HYY49" s="2073"/>
      <c r="HYZ49" s="2073"/>
      <c r="HZA49" s="2073"/>
      <c r="HZB49" s="2073"/>
      <c r="HZC49" s="2073"/>
      <c r="HZD49" s="2073"/>
      <c r="HZE49" s="2073"/>
      <c r="HZF49" s="2073"/>
      <c r="HZG49" s="2073"/>
      <c r="HZH49" s="2073"/>
      <c r="HZI49" s="2073"/>
      <c r="HZJ49" s="2073"/>
      <c r="HZK49" s="2073"/>
      <c r="HZL49" s="2073"/>
      <c r="HZM49" s="2073"/>
      <c r="HZN49" s="2073"/>
      <c r="HZO49" s="2073"/>
      <c r="HZP49" s="2073"/>
      <c r="HZQ49" s="2073"/>
      <c r="HZR49" s="2073"/>
      <c r="HZS49" s="2073"/>
      <c r="HZT49" s="2073"/>
      <c r="HZU49" s="2073"/>
      <c r="HZV49" s="2073"/>
      <c r="HZW49" s="2073"/>
      <c r="HZX49" s="2073"/>
      <c r="HZY49" s="2073"/>
      <c r="HZZ49" s="2073"/>
      <c r="IAA49" s="2073"/>
      <c r="IAB49" s="2073"/>
      <c r="IAC49" s="2073"/>
      <c r="IAD49" s="2073"/>
      <c r="IAE49" s="2073"/>
      <c r="IAF49" s="2073"/>
      <c r="IAG49" s="2073"/>
      <c r="IAH49" s="2073"/>
      <c r="IAI49" s="2073"/>
      <c r="IAJ49" s="2073"/>
      <c r="IAK49" s="2073"/>
      <c r="IAL49" s="2073"/>
      <c r="IAM49" s="2073"/>
      <c r="IAN49" s="2073"/>
      <c r="IAO49" s="2073"/>
      <c r="IAP49" s="2073"/>
      <c r="IAQ49" s="2073"/>
      <c r="IAR49" s="2073"/>
      <c r="IAS49" s="2073"/>
      <c r="IAT49" s="2073"/>
      <c r="IAU49" s="2073"/>
      <c r="IAV49" s="2073"/>
      <c r="IAW49" s="2073"/>
      <c r="IAX49" s="2073"/>
      <c r="IAY49" s="2073"/>
      <c r="IAZ49" s="2073"/>
      <c r="IBA49" s="2073"/>
      <c r="IBB49" s="2073"/>
      <c r="IBC49" s="2073"/>
      <c r="IBD49" s="2073"/>
      <c r="IBE49" s="2073"/>
      <c r="IBF49" s="2073"/>
      <c r="IBG49" s="2073"/>
      <c r="IBH49" s="2073"/>
      <c r="IBI49" s="2073"/>
      <c r="IBJ49" s="2073"/>
      <c r="IBK49" s="2073"/>
      <c r="IBL49" s="2073"/>
      <c r="IBM49" s="2073"/>
      <c r="IBN49" s="2073"/>
      <c r="IBO49" s="2073"/>
      <c r="IBP49" s="2073"/>
      <c r="IBQ49" s="2073"/>
      <c r="IBR49" s="2073"/>
      <c r="IBS49" s="2073"/>
      <c r="IBT49" s="2073"/>
      <c r="IBU49" s="2073"/>
      <c r="IBV49" s="2073"/>
      <c r="IBW49" s="2073"/>
      <c r="IBX49" s="2073"/>
      <c r="IBY49" s="2073"/>
      <c r="IBZ49" s="2073"/>
      <c r="ICA49" s="2073"/>
      <c r="ICB49" s="2073"/>
      <c r="ICC49" s="2073"/>
      <c r="ICD49" s="2073"/>
      <c r="ICE49" s="2073"/>
      <c r="ICF49" s="2073"/>
      <c r="ICG49" s="2073"/>
      <c r="ICH49" s="2073"/>
      <c r="ICI49" s="2073"/>
      <c r="ICJ49" s="2073"/>
      <c r="ICK49" s="2073"/>
      <c r="ICL49" s="2073"/>
      <c r="ICM49" s="2073"/>
      <c r="ICN49" s="2073"/>
      <c r="ICO49" s="2073"/>
      <c r="ICP49" s="2073"/>
      <c r="ICQ49" s="2073"/>
      <c r="ICR49" s="2073"/>
      <c r="ICS49" s="2073"/>
      <c r="ICT49" s="2073"/>
      <c r="ICU49" s="2073"/>
      <c r="ICV49" s="2073"/>
      <c r="ICW49" s="2073"/>
      <c r="ICX49" s="2073"/>
      <c r="ICY49" s="2073"/>
      <c r="ICZ49" s="2073"/>
      <c r="IDA49" s="2073"/>
      <c r="IDB49" s="2073"/>
      <c r="IDC49" s="2073"/>
      <c r="IDD49" s="2073"/>
      <c r="IDE49" s="2073"/>
      <c r="IDF49" s="2073"/>
      <c r="IDG49" s="2073"/>
      <c r="IDH49" s="2073"/>
      <c r="IDI49" s="2073"/>
      <c r="IDJ49" s="2073"/>
      <c r="IDK49" s="2073"/>
      <c r="IDL49" s="2073"/>
      <c r="IDM49" s="2073"/>
      <c r="IDN49" s="2073"/>
      <c r="IDO49" s="2073"/>
      <c r="IDP49" s="2073"/>
      <c r="IDQ49" s="2073"/>
      <c r="IDR49" s="2073"/>
      <c r="IDS49" s="2073"/>
      <c r="IDT49" s="2073"/>
      <c r="IDU49" s="2073"/>
      <c r="IDV49" s="2073"/>
      <c r="IDW49" s="2073"/>
      <c r="IDX49" s="2073"/>
      <c r="IDY49" s="2073"/>
      <c r="IDZ49" s="2073"/>
      <c r="IEA49" s="2073"/>
      <c r="IEB49" s="2073"/>
      <c r="IEC49" s="2073"/>
      <c r="IED49" s="2073"/>
      <c r="IEE49" s="2073"/>
      <c r="IEF49" s="2073"/>
      <c r="IEG49" s="2073"/>
      <c r="IEH49" s="2073"/>
      <c r="IEI49" s="2073"/>
      <c r="IEJ49" s="2073"/>
      <c r="IEK49" s="2073"/>
      <c r="IEL49" s="2073"/>
      <c r="IEM49" s="2073"/>
      <c r="IEN49" s="2073"/>
      <c r="IEO49" s="2073"/>
      <c r="IEP49" s="2073"/>
      <c r="IEQ49" s="2073"/>
      <c r="IER49" s="2073"/>
      <c r="IES49" s="2073"/>
      <c r="IET49" s="2073"/>
      <c r="IEU49" s="2073"/>
      <c r="IEV49" s="2073"/>
      <c r="IEW49" s="2073"/>
      <c r="IEX49" s="2073"/>
      <c r="IEY49" s="2073"/>
      <c r="IEZ49" s="2073"/>
      <c r="IFA49" s="2073"/>
      <c r="IFB49" s="2073"/>
      <c r="IFC49" s="2073"/>
      <c r="IFD49" s="2073"/>
      <c r="IFE49" s="2073"/>
      <c r="IFF49" s="2073"/>
      <c r="IFG49" s="2073"/>
      <c r="IFH49" s="2073"/>
      <c r="IFI49" s="2073"/>
      <c r="IFJ49" s="2073"/>
      <c r="IFK49" s="2073"/>
      <c r="IFL49" s="2073"/>
      <c r="IFM49" s="2073"/>
      <c r="IFN49" s="2073"/>
      <c r="IFO49" s="2073"/>
      <c r="IFP49" s="2073"/>
      <c r="IFQ49" s="2073"/>
      <c r="IFR49" s="2073"/>
      <c r="IFS49" s="2073"/>
      <c r="IFT49" s="2073"/>
      <c r="IFU49" s="2073"/>
      <c r="IFV49" s="2073"/>
      <c r="IFW49" s="2073"/>
      <c r="IFX49" s="2073"/>
      <c r="IFY49" s="2073"/>
      <c r="IFZ49" s="2073"/>
      <c r="IGA49" s="2073"/>
      <c r="IGB49" s="2073"/>
      <c r="IGC49" s="2073"/>
      <c r="IGD49" s="2073"/>
      <c r="IGE49" s="2073"/>
      <c r="IGF49" s="2073"/>
      <c r="IGG49" s="2073"/>
      <c r="IGH49" s="2073"/>
      <c r="IGI49" s="2073"/>
      <c r="IGJ49" s="2073"/>
      <c r="IGK49" s="2073"/>
      <c r="IGL49" s="2073"/>
      <c r="IGM49" s="2073"/>
      <c r="IGN49" s="2073"/>
      <c r="IGO49" s="2073"/>
      <c r="IGP49" s="2073"/>
      <c r="IGQ49" s="2073"/>
      <c r="IGR49" s="2073"/>
      <c r="IGS49" s="2073"/>
      <c r="IGT49" s="2073"/>
      <c r="IGU49" s="2073"/>
      <c r="IGV49" s="2073"/>
      <c r="IGW49" s="2073"/>
      <c r="IGX49" s="2073"/>
      <c r="IGY49" s="2073"/>
      <c r="IGZ49" s="2073"/>
      <c r="IHA49" s="2073"/>
      <c r="IHB49" s="2073"/>
      <c r="IHC49" s="2073"/>
      <c r="IHD49" s="2073"/>
      <c r="IHE49" s="2073"/>
      <c r="IHF49" s="2073"/>
      <c r="IHG49" s="2073"/>
      <c r="IHH49" s="2073"/>
      <c r="IHI49" s="2073"/>
      <c r="IHJ49" s="2073"/>
      <c r="IHK49" s="2073"/>
      <c r="IHL49" s="2073"/>
      <c r="IHM49" s="2073"/>
      <c r="IHN49" s="2073"/>
      <c r="IHO49" s="2073"/>
      <c r="IHP49" s="2073"/>
      <c r="IHQ49" s="2073"/>
      <c r="IHR49" s="2073"/>
      <c r="IHS49" s="2073"/>
      <c r="IHT49" s="2073"/>
      <c r="IHU49" s="2073"/>
      <c r="IHV49" s="2073"/>
      <c r="IHW49" s="2073"/>
      <c r="IHX49" s="2073"/>
      <c r="IHY49" s="2073"/>
      <c r="IHZ49" s="2073"/>
      <c r="IIA49" s="2073"/>
      <c r="IIB49" s="2073"/>
      <c r="IIC49" s="2073"/>
      <c r="IID49" s="2073"/>
      <c r="IIE49" s="2073"/>
      <c r="IIF49" s="2073"/>
      <c r="IIG49" s="2073"/>
      <c r="IIH49" s="2073"/>
      <c r="III49" s="2073"/>
      <c r="IIJ49" s="2073"/>
      <c r="IIK49" s="2073"/>
      <c r="IIL49" s="2073"/>
      <c r="IIM49" s="2073"/>
      <c r="IIN49" s="2073"/>
      <c r="IIO49" s="2073"/>
      <c r="IIP49" s="2073"/>
      <c r="IIQ49" s="2073"/>
      <c r="IIR49" s="2073"/>
      <c r="IIS49" s="2073"/>
      <c r="IIT49" s="2073"/>
      <c r="IIU49" s="2073"/>
      <c r="IIV49" s="2073"/>
      <c r="IIW49" s="2073"/>
      <c r="IIX49" s="2073"/>
      <c r="IIY49" s="2073"/>
      <c r="IIZ49" s="2073"/>
      <c r="IJA49" s="2073"/>
      <c r="IJB49" s="2073"/>
      <c r="IJC49" s="2073"/>
      <c r="IJD49" s="2073"/>
      <c r="IJE49" s="2073"/>
      <c r="IJF49" s="2073"/>
      <c r="IJG49" s="2073"/>
      <c r="IJH49" s="2073"/>
      <c r="IJI49" s="2073"/>
      <c r="IJJ49" s="2073"/>
      <c r="IJK49" s="2073"/>
      <c r="IJL49" s="2073"/>
      <c r="IJM49" s="2073"/>
      <c r="IJN49" s="2073"/>
      <c r="IJO49" s="2073"/>
      <c r="IJP49" s="2073"/>
      <c r="IJQ49" s="2073"/>
      <c r="IJR49" s="2073"/>
      <c r="IJS49" s="2073"/>
      <c r="IJT49" s="2073"/>
      <c r="IJU49" s="2073"/>
      <c r="IJV49" s="2073"/>
      <c r="IJW49" s="2073"/>
      <c r="IJX49" s="2073"/>
      <c r="IJY49" s="2073"/>
      <c r="IJZ49" s="2073"/>
      <c r="IKA49" s="2073"/>
      <c r="IKB49" s="2073"/>
      <c r="IKC49" s="2073"/>
      <c r="IKD49" s="2073"/>
      <c r="IKE49" s="2073"/>
      <c r="IKF49" s="2073"/>
      <c r="IKG49" s="2073"/>
      <c r="IKH49" s="2073"/>
      <c r="IKI49" s="2073"/>
      <c r="IKJ49" s="2073"/>
      <c r="IKK49" s="2073"/>
      <c r="IKL49" s="2073"/>
      <c r="IKM49" s="2073"/>
      <c r="IKN49" s="2073"/>
      <c r="IKO49" s="2073"/>
      <c r="IKP49" s="2073"/>
      <c r="IKQ49" s="2073"/>
      <c r="IKR49" s="2073"/>
      <c r="IKS49" s="2073"/>
      <c r="IKT49" s="2073"/>
      <c r="IKU49" s="2073"/>
      <c r="IKV49" s="2073"/>
      <c r="IKW49" s="2073"/>
      <c r="IKX49" s="2073"/>
      <c r="IKY49" s="2073"/>
      <c r="IKZ49" s="2073"/>
      <c r="ILA49" s="2073"/>
      <c r="ILB49" s="2073"/>
      <c r="ILC49" s="2073"/>
      <c r="ILD49" s="2073"/>
      <c r="ILE49" s="2073"/>
      <c r="ILF49" s="2073"/>
      <c r="ILG49" s="2073"/>
      <c r="ILH49" s="2073"/>
      <c r="ILI49" s="2073"/>
      <c r="ILJ49" s="2073"/>
      <c r="ILK49" s="2073"/>
      <c r="ILL49" s="2073"/>
      <c r="ILM49" s="2073"/>
      <c r="ILN49" s="2073"/>
      <c r="ILO49" s="2073"/>
      <c r="ILP49" s="2073"/>
      <c r="ILQ49" s="2073"/>
      <c r="ILR49" s="2073"/>
      <c r="ILS49" s="2073"/>
      <c r="ILT49" s="2073"/>
      <c r="ILU49" s="2073"/>
      <c r="ILV49" s="2073"/>
      <c r="ILW49" s="2073"/>
      <c r="ILX49" s="2073"/>
      <c r="ILY49" s="2073"/>
      <c r="ILZ49" s="2073"/>
      <c r="IMA49" s="2073"/>
      <c r="IMB49" s="2073"/>
      <c r="IMC49" s="2073"/>
      <c r="IMD49" s="2073"/>
      <c r="IME49" s="2073"/>
      <c r="IMF49" s="2073"/>
      <c r="IMG49" s="2073"/>
      <c r="IMH49" s="2073"/>
      <c r="IMI49" s="2073"/>
      <c r="IMJ49" s="2073"/>
      <c r="IMK49" s="2073"/>
      <c r="IML49" s="2073"/>
      <c r="IMM49" s="2073"/>
      <c r="IMN49" s="2073"/>
      <c r="IMO49" s="2073"/>
      <c r="IMP49" s="2073"/>
      <c r="IMQ49" s="2073"/>
      <c r="IMR49" s="2073"/>
      <c r="IMS49" s="2073"/>
      <c r="IMT49" s="2073"/>
      <c r="IMU49" s="2073"/>
      <c r="IMV49" s="2073"/>
      <c r="IMW49" s="2073"/>
      <c r="IMX49" s="2073"/>
      <c r="IMY49" s="2073"/>
      <c r="IMZ49" s="2073"/>
      <c r="INA49" s="2073"/>
      <c r="INB49" s="2073"/>
      <c r="INC49" s="2073"/>
      <c r="IND49" s="2073"/>
      <c r="INE49" s="2073"/>
      <c r="INF49" s="2073"/>
      <c r="ING49" s="2073"/>
      <c r="INH49" s="2073"/>
      <c r="INI49" s="2073"/>
      <c r="INJ49" s="2073"/>
      <c r="INK49" s="2073"/>
      <c r="INL49" s="2073"/>
      <c r="INM49" s="2073"/>
      <c r="INN49" s="2073"/>
      <c r="INO49" s="2073"/>
      <c r="INP49" s="2073"/>
      <c r="INQ49" s="2073"/>
      <c r="INR49" s="2073"/>
      <c r="INS49" s="2073"/>
      <c r="INT49" s="2073"/>
      <c r="INU49" s="2073"/>
      <c r="INV49" s="2073"/>
      <c r="INW49" s="2073"/>
      <c r="INX49" s="2073"/>
      <c r="INY49" s="2073"/>
      <c r="INZ49" s="2073"/>
      <c r="IOA49" s="2073"/>
      <c r="IOB49" s="2073"/>
      <c r="IOC49" s="2073"/>
      <c r="IOD49" s="2073"/>
      <c r="IOE49" s="2073"/>
      <c r="IOF49" s="2073"/>
      <c r="IOG49" s="2073"/>
      <c r="IOH49" s="2073"/>
      <c r="IOI49" s="2073"/>
      <c r="IOJ49" s="2073"/>
      <c r="IOK49" s="2073"/>
      <c r="IOL49" s="2073"/>
      <c r="IOM49" s="2073"/>
      <c r="ION49" s="2073"/>
      <c r="IOO49" s="2073"/>
      <c r="IOP49" s="2073"/>
      <c r="IOQ49" s="2073"/>
      <c r="IOR49" s="2073"/>
      <c r="IOS49" s="2073"/>
      <c r="IOT49" s="2073"/>
      <c r="IOU49" s="2073"/>
      <c r="IOV49" s="2073"/>
      <c r="IOW49" s="2073"/>
      <c r="IOX49" s="2073"/>
      <c r="IOY49" s="2073"/>
      <c r="IOZ49" s="2073"/>
      <c r="IPA49" s="2073"/>
      <c r="IPB49" s="2073"/>
      <c r="IPC49" s="2073"/>
      <c r="IPD49" s="2073"/>
      <c r="IPE49" s="2073"/>
      <c r="IPF49" s="2073"/>
      <c r="IPG49" s="2073"/>
      <c r="IPH49" s="2073"/>
      <c r="IPI49" s="2073"/>
      <c r="IPJ49" s="2073"/>
      <c r="IPK49" s="2073"/>
      <c r="IPL49" s="2073"/>
      <c r="IPM49" s="2073"/>
      <c r="IPN49" s="2073"/>
      <c r="IPO49" s="2073"/>
      <c r="IPP49" s="2073"/>
      <c r="IPQ49" s="2073"/>
      <c r="IPR49" s="2073"/>
      <c r="IPS49" s="2073"/>
      <c r="IPT49" s="2073"/>
      <c r="IPU49" s="2073"/>
      <c r="IPV49" s="2073"/>
      <c r="IPW49" s="2073"/>
      <c r="IPX49" s="2073"/>
      <c r="IPY49" s="2073"/>
      <c r="IPZ49" s="2073"/>
      <c r="IQA49" s="2073"/>
      <c r="IQB49" s="2073"/>
      <c r="IQC49" s="2073"/>
      <c r="IQD49" s="2073"/>
      <c r="IQE49" s="2073"/>
      <c r="IQF49" s="2073"/>
      <c r="IQG49" s="2073"/>
      <c r="IQH49" s="2073"/>
      <c r="IQI49" s="2073"/>
      <c r="IQJ49" s="2073"/>
      <c r="IQK49" s="2073"/>
      <c r="IQL49" s="2073"/>
      <c r="IQM49" s="2073"/>
      <c r="IQN49" s="2073"/>
      <c r="IQO49" s="2073"/>
      <c r="IQP49" s="2073"/>
      <c r="IQQ49" s="2073"/>
      <c r="IQR49" s="2073"/>
      <c r="IQS49" s="2073"/>
      <c r="IQT49" s="2073"/>
      <c r="IQU49" s="2073"/>
      <c r="IQV49" s="2073"/>
      <c r="IQW49" s="2073"/>
      <c r="IQX49" s="2073"/>
      <c r="IQY49" s="2073"/>
      <c r="IQZ49" s="2073"/>
      <c r="IRA49" s="2073"/>
      <c r="IRB49" s="2073"/>
      <c r="IRC49" s="2073"/>
      <c r="IRD49" s="2073"/>
      <c r="IRE49" s="2073"/>
      <c r="IRF49" s="2073"/>
      <c r="IRG49" s="2073"/>
      <c r="IRH49" s="2073"/>
      <c r="IRI49" s="2073"/>
      <c r="IRJ49" s="2073"/>
      <c r="IRK49" s="2073"/>
      <c r="IRL49" s="2073"/>
      <c r="IRM49" s="2073"/>
      <c r="IRN49" s="2073"/>
      <c r="IRO49" s="2073"/>
      <c r="IRP49" s="2073"/>
      <c r="IRQ49" s="2073"/>
      <c r="IRR49" s="2073"/>
      <c r="IRS49" s="2073"/>
      <c r="IRT49" s="2073"/>
      <c r="IRU49" s="2073"/>
      <c r="IRV49" s="2073"/>
      <c r="IRW49" s="2073"/>
      <c r="IRX49" s="2073"/>
      <c r="IRY49" s="2073"/>
      <c r="IRZ49" s="2073"/>
      <c r="ISA49" s="2073"/>
      <c r="ISB49" s="2073"/>
      <c r="ISC49" s="2073"/>
      <c r="ISD49" s="2073"/>
      <c r="ISE49" s="2073"/>
      <c r="ISF49" s="2073"/>
      <c r="ISG49" s="2073"/>
      <c r="ISH49" s="2073"/>
      <c r="ISI49" s="2073"/>
      <c r="ISJ49" s="2073"/>
      <c r="ISK49" s="2073"/>
      <c r="ISL49" s="2073"/>
      <c r="ISM49" s="2073"/>
      <c r="ISN49" s="2073"/>
      <c r="ISO49" s="2073"/>
      <c r="ISP49" s="2073"/>
      <c r="ISQ49" s="2073"/>
      <c r="ISR49" s="2073"/>
      <c r="ISS49" s="2073"/>
      <c r="IST49" s="2073"/>
      <c r="ISU49" s="2073"/>
      <c r="ISV49" s="2073"/>
      <c r="ISW49" s="2073"/>
      <c r="ISX49" s="2073"/>
      <c r="ISY49" s="2073"/>
      <c r="ISZ49" s="2073"/>
      <c r="ITA49" s="2073"/>
      <c r="ITB49" s="2073"/>
      <c r="ITC49" s="2073"/>
      <c r="ITD49" s="2073"/>
      <c r="ITE49" s="2073"/>
      <c r="ITF49" s="2073"/>
      <c r="ITG49" s="2073"/>
      <c r="ITH49" s="2073"/>
      <c r="ITI49" s="2073"/>
      <c r="ITJ49" s="2073"/>
      <c r="ITK49" s="2073"/>
      <c r="ITL49" s="2073"/>
      <c r="ITM49" s="2073"/>
      <c r="ITN49" s="2073"/>
      <c r="ITO49" s="2073"/>
      <c r="ITP49" s="2073"/>
      <c r="ITQ49" s="2073"/>
      <c r="ITR49" s="2073"/>
      <c r="ITS49" s="2073"/>
      <c r="ITT49" s="2073"/>
      <c r="ITU49" s="2073"/>
      <c r="ITV49" s="2073"/>
      <c r="ITW49" s="2073"/>
      <c r="ITX49" s="2073"/>
      <c r="ITY49" s="2073"/>
      <c r="ITZ49" s="2073"/>
      <c r="IUA49" s="2073"/>
      <c r="IUB49" s="2073"/>
      <c r="IUC49" s="2073"/>
      <c r="IUD49" s="2073"/>
      <c r="IUE49" s="2073"/>
      <c r="IUF49" s="2073"/>
      <c r="IUG49" s="2073"/>
      <c r="IUH49" s="2073"/>
      <c r="IUI49" s="2073"/>
      <c r="IUJ49" s="2073"/>
      <c r="IUK49" s="2073"/>
      <c r="IUL49" s="2073"/>
      <c r="IUM49" s="2073"/>
      <c r="IUN49" s="2073"/>
      <c r="IUO49" s="2073"/>
      <c r="IUP49" s="2073"/>
      <c r="IUQ49" s="2073"/>
      <c r="IUR49" s="2073"/>
      <c r="IUS49" s="2073"/>
      <c r="IUT49" s="2073"/>
      <c r="IUU49" s="2073"/>
      <c r="IUV49" s="2073"/>
      <c r="IUW49" s="2073"/>
      <c r="IUX49" s="2073"/>
      <c r="IUY49" s="2073"/>
      <c r="IUZ49" s="2073"/>
      <c r="IVA49" s="2073"/>
      <c r="IVB49" s="2073"/>
      <c r="IVC49" s="2073"/>
      <c r="IVD49" s="2073"/>
      <c r="IVE49" s="2073"/>
      <c r="IVF49" s="2073"/>
      <c r="IVG49" s="2073"/>
      <c r="IVH49" s="2073"/>
      <c r="IVI49" s="2073"/>
      <c r="IVJ49" s="2073"/>
      <c r="IVK49" s="2073"/>
      <c r="IVL49" s="2073"/>
      <c r="IVM49" s="2073"/>
      <c r="IVN49" s="2073"/>
      <c r="IVO49" s="2073"/>
      <c r="IVP49" s="2073"/>
      <c r="IVQ49" s="2073"/>
      <c r="IVR49" s="2073"/>
      <c r="IVS49" s="2073"/>
      <c r="IVT49" s="2073"/>
      <c r="IVU49" s="2073"/>
      <c r="IVV49" s="2073"/>
      <c r="IVW49" s="2073"/>
      <c r="IVX49" s="2073"/>
      <c r="IVY49" s="2073"/>
      <c r="IVZ49" s="2073"/>
      <c r="IWA49" s="2073"/>
      <c r="IWB49" s="2073"/>
      <c r="IWC49" s="2073"/>
      <c r="IWD49" s="2073"/>
      <c r="IWE49" s="2073"/>
      <c r="IWF49" s="2073"/>
      <c r="IWG49" s="2073"/>
      <c r="IWH49" s="2073"/>
      <c r="IWI49" s="2073"/>
      <c r="IWJ49" s="2073"/>
      <c r="IWK49" s="2073"/>
      <c r="IWL49" s="2073"/>
      <c r="IWM49" s="2073"/>
      <c r="IWN49" s="2073"/>
      <c r="IWO49" s="2073"/>
      <c r="IWP49" s="2073"/>
      <c r="IWQ49" s="2073"/>
      <c r="IWR49" s="2073"/>
      <c r="IWS49" s="2073"/>
      <c r="IWT49" s="2073"/>
      <c r="IWU49" s="2073"/>
      <c r="IWV49" s="2073"/>
      <c r="IWW49" s="2073"/>
      <c r="IWX49" s="2073"/>
      <c r="IWY49" s="2073"/>
      <c r="IWZ49" s="2073"/>
      <c r="IXA49" s="2073"/>
      <c r="IXB49" s="2073"/>
      <c r="IXC49" s="2073"/>
      <c r="IXD49" s="2073"/>
      <c r="IXE49" s="2073"/>
      <c r="IXF49" s="2073"/>
      <c r="IXG49" s="2073"/>
      <c r="IXH49" s="2073"/>
      <c r="IXI49" s="2073"/>
      <c r="IXJ49" s="2073"/>
      <c r="IXK49" s="2073"/>
      <c r="IXL49" s="2073"/>
      <c r="IXM49" s="2073"/>
      <c r="IXN49" s="2073"/>
      <c r="IXO49" s="2073"/>
      <c r="IXP49" s="2073"/>
      <c r="IXQ49" s="2073"/>
      <c r="IXR49" s="2073"/>
      <c r="IXS49" s="2073"/>
      <c r="IXT49" s="2073"/>
      <c r="IXU49" s="2073"/>
      <c r="IXV49" s="2073"/>
      <c r="IXW49" s="2073"/>
      <c r="IXX49" s="2073"/>
      <c r="IXY49" s="2073"/>
      <c r="IXZ49" s="2073"/>
      <c r="IYA49" s="2073"/>
      <c r="IYB49" s="2073"/>
      <c r="IYC49" s="2073"/>
      <c r="IYD49" s="2073"/>
      <c r="IYE49" s="2073"/>
      <c r="IYF49" s="2073"/>
      <c r="IYG49" s="2073"/>
      <c r="IYH49" s="2073"/>
      <c r="IYI49" s="2073"/>
      <c r="IYJ49" s="2073"/>
      <c r="IYK49" s="2073"/>
      <c r="IYL49" s="2073"/>
      <c r="IYM49" s="2073"/>
      <c r="IYN49" s="2073"/>
      <c r="IYO49" s="2073"/>
      <c r="IYP49" s="2073"/>
      <c r="IYQ49" s="2073"/>
      <c r="IYR49" s="2073"/>
      <c r="IYS49" s="2073"/>
      <c r="IYT49" s="2073"/>
      <c r="IYU49" s="2073"/>
      <c r="IYV49" s="2073"/>
      <c r="IYW49" s="2073"/>
      <c r="IYX49" s="2073"/>
      <c r="IYY49" s="2073"/>
      <c r="IYZ49" s="2073"/>
      <c r="IZA49" s="2073"/>
      <c r="IZB49" s="2073"/>
      <c r="IZC49" s="2073"/>
      <c r="IZD49" s="2073"/>
      <c r="IZE49" s="2073"/>
      <c r="IZF49" s="2073"/>
      <c r="IZG49" s="2073"/>
      <c r="IZH49" s="2073"/>
      <c r="IZI49" s="2073"/>
      <c r="IZJ49" s="2073"/>
      <c r="IZK49" s="2073"/>
      <c r="IZL49" s="2073"/>
      <c r="IZM49" s="2073"/>
      <c r="IZN49" s="2073"/>
      <c r="IZO49" s="2073"/>
      <c r="IZP49" s="2073"/>
      <c r="IZQ49" s="2073"/>
      <c r="IZR49" s="2073"/>
      <c r="IZS49" s="2073"/>
      <c r="IZT49" s="2073"/>
      <c r="IZU49" s="2073"/>
      <c r="IZV49" s="2073"/>
      <c r="IZW49" s="2073"/>
      <c r="IZX49" s="2073"/>
      <c r="IZY49" s="2073"/>
      <c r="IZZ49" s="2073"/>
      <c r="JAA49" s="2073"/>
      <c r="JAB49" s="2073"/>
      <c r="JAC49" s="2073"/>
      <c r="JAD49" s="2073"/>
      <c r="JAE49" s="2073"/>
      <c r="JAF49" s="2073"/>
      <c r="JAG49" s="2073"/>
      <c r="JAH49" s="2073"/>
      <c r="JAI49" s="2073"/>
      <c r="JAJ49" s="2073"/>
      <c r="JAK49" s="2073"/>
      <c r="JAL49" s="2073"/>
      <c r="JAM49" s="2073"/>
      <c r="JAN49" s="2073"/>
      <c r="JAO49" s="2073"/>
      <c r="JAP49" s="2073"/>
      <c r="JAQ49" s="2073"/>
      <c r="JAR49" s="2073"/>
      <c r="JAS49" s="2073"/>
      <c r="JAT49" s="2073"/>
      <c r="JAU49" s="2073"/>
      <c r="JAV49" s="2073"/>
      <c r="JAW49" s="2073"/>
      <c r="JAX49" s="2073"/>
      <c r="JAY49" s="2073"/>
      <c r="JAZ49" s="2073"/>
      <c r="JBA49" s="2073"/>
      <c r="JBB49" s="2073"/>
      <c r="JBC49" s="2073"/>
      <c r="JBD49" s="2073"/>
      <c r="JBE49" s="2073"/>
      <c r="JBF49" s="2073"/>
      <c r="JBG49" s="2073"/>
      <c r="JBH49" s="2073"/>
      <c r="JBI49" s="2073"/>
      <c r="JBJ49" s="2073"/>
      <c r="JBK49" s="2073"/>
      <c r="JBL49" s="2073"/>
      <c r="JBM49" s="2073"/>
      <c r="JBN49" s="2073"/>
      <c r="JBO49" s="2073"/>
      <c r="JBP49" s="2073"/>
      <c r="JBQ49" s="2073"/>
      <c r="JBR49" s="2073"/>
      <c r="JBS49" s="2073"/>
      <c r="JBT49" s="2073"/>
      <c r="JBU49" s="2073"/>
      <c r="JBV49" s="2073"/>
      <c r="JBW49" s="2073"/>
      <c r="JBX49" s="2073"/>
      <c r="JBY49" s="2073"/>
      <c r="JBZ49" s="2073"/>
      <c r="JCA49" s="2073"/>
      <c r="JCB49" s="2073"/>
      <c r="JCC49" s="2073"/>
      <c r="JCD49" s="2073"/>
      <c r="JCE49" s="2073"/>
      <c r="JCF49" s="2073"/>
      <c r="JCG49" s="2073"/>
      <c r="JCH49" s="2073"/>
      <c r="JCI49" s="2073"/>
      <c r="JCJ49" s="2073"/>
      <c r="JCK49" s="2073"/>
      <c r="JCL49" s="2073"/>
      <c r="JCM49" s="2073"/>
      <c r="JCN49" s="2073"/>
      <c r="JCO49" s="2073"/>
      <c r="JCP49" s="2073"/>
      <c r="JCQ49" s="2073"/>
      <c r="JCR49" s="2073"/>
      <c r="JCS49" s="2073"/>
      <c r="JCT49" s="2073"/>
      <c r="JCU49" s="2073"/>
      <c r="JCV49" s="2073"/>
      <c r="JCW49" s="2073"/>
      <c r="JCX49" s="2073"/>
      <c r="JCY49" s="2073"/>
      <c r="JCZ49" s="2073"/>
      <c r="JDA49" s="2073"/>
      <c r="JDB49" s="2073"/>
      <c r="JDC49" s="2073"/>
      <c r="JDD49" s="2073"/>
      <c r="JDE49" s="2073"/>
      <c r="JDF49" s="2073"/>
      <c r="JDG49" s="2073"/>
      <c r="JDH49" s="2073"/>
      <c r="JDI49" s="2073"/>
      <c r="JDJ49" s="2073"/>
      <c r="JDK49" s="2073"/>
      <c r="JDL49" s="2073"/>
      <c r="JDM49" s="2073"/>
      <c r="JDN49" s="2073"/>
      <c r="JDO49" s="2073"/>
      <c r="JDP49" s="2073"/>
      <c r="JDQ49" s="2073"/>
      <c r="JDR49" s="2073"/>
      <c r="JDS49" s="2073"/>
      <c r="JDT49" s="2073"/>
      <c r="JDU49" s="2073"/>
      <c r="JDV49" s="2073"/>
      <c r="JDW49" s="2073"/>
      <c r="JDX49" s="2073"/>
      <c r="JDY49" s="2073"/>
      <c r="JDZ49" s="2073"/>
      <c r="JEA49" s="2073"/>
      <c r="JEB49" s="2073"/>
      <c r="JEC49" s="2073"/>
      <c r="JED49" s="2073"/>
      <c r="JEE49" s="2073"/>
      <c r="JEF49" s="2073"/>
      <c r="JEG49" s="2073"/>
      <c r="JEH49" s="2073"/>
      <c r="JEI49" s="2073"/>
      <c r="JEJ49" s="2073"/>
      <c r="JEK49" s="2073"/>
      <c r="JEL49" s="2073"/>
      <c r="JEM49" s="2073"/>
      <c r="JEN49" s="2073"/>
      <c r="JEO49" s="2073"/>
      <c r="JEP49" s="2073"/>
      <c r="JEQ49" s="2073"/>
      <c r="JER49" s="2073"/>
      <c r="JES49" s="2073"/>
      <c r="JET49" s="2073"/>
      <c r="JEU49" s="2073"/>
      <c r="JEV49" s="2073"/>
      <c r="JEW49" s="2073"/>
      <c r="JEX49" s="2073"/>
      <c r="JEY49" s="2073"/>
      <c r="JEZ49" s="2073"/>
      <c r="JFA49" s="2073"/>
      <c r="JFB49" s="2073"/>
      <c r="JFC49" s="2073"/>
      <c r="JFD49" s="2073"/>
      <c r="JFE49" s="2073"/>
      <c r="JFF49" s="2073"/>
      <c r="JFG49" s="2073"/>
      <c r="JFH49" s="2073"/>
      <c r="JFI49" s="2073"/>
      <c r="JFJ49" s="2073"/>
      <c r="JFK49" s="2073"/>
      <c r="JFL49" s="2073"/>
      <c r="JFM49" s="2073"/>
      <c r="JFN49" s="2073"/>
      <c r="JFO49" s="2073"/>
      <c r="JFP49" s="2073"/>
      <c r="JFQ49" s="2073"/>
      <c r="JFR49" s="2073"/>
      <c r="JFS49" s="2073"/>
      <c r="JFT49" s="2073"/>
      <c r="JFU49" s="2073"/>
      <c r="JFV49" s="2073"/>
      <c r="JFW49" s="2073"/>
      <c r="JFX49" s="2073"/>
      <c r="JFY49" s="2073"/>
      <c r="JFZ49" s="2073"/>
      <c r="JGA49" s="2073"/>
      <c r="JGB49" s="2073"/>
      <c r="JGC49" s="2073"/>
      <c r="JGD49" s="2073"/>
      <c r="JGE49" s="2073"/>
      <c r="JGF49" s="2073"/>
      <c r="JGG49" s="2073"/>
      <c r="JGH49" s="2073"/>
      <c r="JGI49" s="2073"/>
      <c r="JGJ49" s="2073"/>
      <c r="JGK49" s="2073"/>
      <c r="JGL49" s="2073"/>
      <c r="JGM49" s="2073"/>
      <c r="JGN49" s="2073"/>
      <c r="JGO49" s="2073"/>
      <c r="JGP49" s="2073"/>
      <c r="JGQ49" s="2073"/>
      <c r="JGR49" s="2073"/>
      <c r="JGS49" s="2073"/>
      <c r="JGT49" s="2073"/>
      <c r="JGU49" s="2073"/>
      <c r="JGV49" s="2073"/>
      <c r="JGW49" s="2073"/>
      <c r="JGX49" s="2073"/>
      <c r="JGY49" s="2073"/>
      <c r="JGZ49" s="2073"/>
      <c r="JHA49" s="2073"/>
      <c r="JHB49" s="2073"/>
      <c r="JHC49" s="2073"/>
      <c r="JHD49" s="2073"/>
      <c r="JHE49" s="2073"/>
      <c r="JHF49" s="2073"/>
      <c r="JHG49" s="2073"/>
      <c r="JHH49" s="2073"/>
      <c r="JHI49" s="2073"/>
      <c r="JHJ49" s="2073"/>
      <c r="JHK49" s="2073"/>
      <c r="JHL49" s="2073"/>
      <c r="JHM49" s="2073"/>
      <c r="JHN49" s="2073"/>
      <c r="JHO49" s="2073"/>
      <c r="JHP49" s="2073"/>
      <c r="JHQ49" s="2073"/>
      <c r="JHR49" s="2073"/>
      <c r="JHS49" s="2073"/>
      <c r="JHT49" s="2073"/>
      <c r="JHU49" s="2073"/>
      <c r="JHV49" s="2073"/>
      <c r="JHW49" s="2073"/>
      <c r="JHX49" s="2073"/>
      <c r="JHY49" s="2073"/>
      <c r="JHZ49" s="2073"/>
      <c r="JIA49" s="2073"/>
      <c r="JIB49" s="2073"/>
      <c r="JIC49" s="2073"/>
      <c r="JID49" s="2073"/>
      <c r="JIE49" s="2073"/>
      <c r="JIF49" s="2073"/>
      <c r="JIG49" s="2073"/>
      <c r="JIH49" s="2073"/>
      <c r="JII49" s="2073"/>
      <c r="JIJ49" s="2073"/>
      <c r="JIK49" s="2073"/>
      <c r="JIL49" s="2073"/>
      <c r="JIM49" s="2073"/>
      <c r="JIN49" s="2073"/>
      <c r="JIO49" s="2073"/>
      <c r="JIP49" s="2073"/>
      <c r="JIQ49" s="2073"/>
      <c r="JIR49" s="2073"/>
      <c r="JIS49" s="2073"/>
      <c r="JIT49" s="2073"/>
      <c r="JIU49" s="2073"/>
      <c r="JIV49" s="2073"/>
      <c r="JIW49" s="2073"/>
      <c r="JIX49" s="2073"/>
      <c r="JIY49" s="2073"/>
      <c r="JIZ49" s="2073"/>
      <c r="JJA49" s="2073"/>
      <c r="JJB49" s="2073"/>
      <c r="JJC49" s="2073"/>
      <c r="JJD49" s="2073"/>
      <c r="JJE49" s="2073"/>
      <c r="JJF49" s="2073"/>
      <c r="JJG49" s="2073"/>
      <c r="JJH49" s="2073"/>
      <c r="JJI49" s="2073"/>
      <c r="JJJ49" s="2073"/>
      <c r="JJK49" s="2073"/>
      <c r="JJL49" s="2073"/>
      <c r="JJM49" s="2073"/>
      <c r="JJN49" s="2073"/>
      <c r="JJO49" s="2073"/>
      <c r="JJP49" s="2073"/>
      <c r="JJQ49" s="2073"/>
      <c r="JJR49" s="2073"/>
      <c r="JJS49" s="2073"/>
      <c r="JJT49" s="2073"/>
      <c r="JJU49" s="2073"/>
      <c r="JJV49" s="2073"/>
      <c r="JJW49" s="2073"/>
      <c r="JJX49" s="2073"/>
      <c r="JJY49" s="2073"/>
      <c r="JJZ49" s="2073"/>
      <c r="JKA49" s="2073"/>
      <c r="JKB49" s="2073"/>
      <c r="JKC49" s="2073"/>
      <c r="JKD49" s="2073"/>
      <c r="JKE49" s="2073"/>
      <c r="JKF49" s="2073"/>
      <c r="JKG49" s="2073"/>
      <c r="JKH49" s="2073"/>
      <c r="JKI49" s="2073"/>
      <c r="JKJ49" s="2073"/>
      <c r="JKK49" s="2073"/>
      <c r="JKL49" s="2073"/>
      <c r="JKM49" s="2073"/>
      <c r="JKN49" s="2073"/>
      <c r="JKO49" s="2073"/>
      <c r="JKP49" s="2073"/>
      <c r="JKQ49" s="2073"/>
      <c r="JKR49" s="2073"/>
      <c r="JKS49" s="2073"/>
      <c r="JKT49" s="2073"/>
      <c r="JKU49" s="2073"/>
      <c r="JKV49" s="2073"/>
      <c r="JKW49" s="2073"/>
      <c r="JKX49" s="2073"/>
      <c r="JKY49" s="2073"/>
      <c r="JKZ49" s="2073"/>
      <c r="JLA49" s="2073"/>
      <c r="JLB49" s="2073"/>
      <c r="JLC49" s="2073"/>
      <c r="JLD49" s="2073"/>
      <c r="JLE49" s="2073"/>
      <c r="JLF49" s="2073"/>
      <c r="JLG49" s="2073"/>
      <c r="JLH49" s="2073"/>
      <c r="JLI49" s="2073"/>
      <c r="JLJ49" s="2073"/>
      <c r="JLK49" s="2073"/>
      <c r="JLL49" s="2073"/>
      <c r="JLM49" s="2073"/>
      <c r="JLN49" s="2073"/>
      <c r="JLO49" s="2073"/>
      <c r="JLP49" s="2073"/>
      <c r="JLQ49" s="2073"/>
      <c r="JLR49" s="2073"/>
      <c r="JLS49" s="2073"/>
      <c r="JLT49" s="2073"/>
      <c r="JLU49" s="2073"/>
      <c r="JLV49" s="2073"/>
      <c r="JLW49" s="2073"/>
      <c r="JLX49" s="2073"/>
      <c r="JLY49" s="2073"/>
      <c r="JLZ49" s="2073"/>
      <c r="JMA49" s="2073"/>
      <c r="JMB49" s="2073"/>
      <c r="JMC49" s="2073"/>
      <c r="JMD49" s="2073"/>
      <c r="JME49" s="2073"/>
      <c r="JMF49" s="2073"/>
      <c r="JMG49" s="2073"/>
      <c r="JMH49" s="2073"/>
      <c r="JMI49" s="2073"/>
      <c r="JMJ49" s="2073"/>
      <c r="JMK49" s="2073"/>
      <c r="JML49" s="2073"/>
      <c r="JMM49" s="2073"/>
      <c r="JMN49" s="2073"/>
      <c r="JMO49" s="2073"/>
      <c r="JMP49" s="2073"/>
      <c r="JMQ49" s="2073"/>
      <c r="JMR49" s="2073"/>
      <c r="JMS49" s="2073"/>
      <c r="JMT49" s="2073"/>
      <c r="JMU49" s="2073"/>
      <c r="JMV49" s="2073"/>
      <c r="JMW49" s="2073"/>
      <c r="JMX49" s="2073"/>
      <c r="JMY49" s="2073"/>
      <c r="JMZ49" s="2073"/>
      <c r="JNA49" s="2073"/>
      <c r="JNB49" s="2073"/>
      <c r="JNC49" s="2073"/>
      <c r="JND49" s="2073"/>
      <c r="JNE49" s="2073"/>
      <c r="JNF49" s="2073"/>
      <c r="JNG49" s="2073"/>
      <c r="JNH49" s="2073"/>
      <c r="JNI49" s="2073"/>
      <c r="JNJ49" s="2073"/>
      <c r="JNK49" s="2073"/>
      <c r="JNL49" s="2073"/>
      <c r="JNM49" s="2073"/>
      <c r="JNN49" s="2073"/>
      <c r="JNO49" s="2073"/>
      <c r="JNP49" s="2073"/>
      <c r="JNQ49" s="2073"/>
      <c r="JNR49" s="2073"/>
      <c r="JNS49" s="2073"/>
      <c r="JNT49" s="2073"/>
      <c r="JNU49" s="2073"/>
      <c r="JNV49" s="2073"/>
      <c r="JNW49" s="2073"/>
      <c r="JNX49" s="2073"/>
      <c r="JNY49" s="2073"/>
      <c r="JNZ49" s="2073"/>
      <c r="JOA49" s="2073"/>
      <c r="JOB49" s="2073"/>
      <c r="JOC49" s="2073"/>
      <c r="JOD49" s="2073"/>
      <c r="JOE49" s="2073"/>
      <c r="JOF49" s="2073"/>
      <c r="JOG49" s="2073"/>
      <c r="JOH49" s="2073"/>
      <c r="JOI49" s="2073"/>
      <c r="JOJ49" s="2073"/>
      <c r="JOK49" s="2073"/>
      <c r="JOL49" s="2073"/>
      <c r="JOM49" s="2073"/>
      <c r="JON49" s="2073"/>
      <c r="JOO49" s="2073"/>
      <c r="JOP49" s="2073"/>
      <c r="JOQ49" s="2073"/>
      <c r="JOR49" s="2073"/>
      <c r="JOS49" s="2073"/>
      <c r="JOT49" s="2073"/>
      <c r="JOU49" s="2073"/>
      <c r="JOV49" s="2073"/>
      <c r="JOW49" s="2073"/>
      <c r="JOX49" s="2073"/>
      <c r="JOY49" s="2073"/>
      <c r="JOZ49" s="2073"/>
      <c r="JPA49" s="2073"/>
      <c r="JPB49" s="2073"/>
      <c r="JPC49" s="2073"/>
      <c r="JPD49" s="2073"/>
      <c r="JPE49" s="2073"/>
      <c r="JPF49" s="2073"/>
      <c r="JPG49" s="2073"/>
      <c r="JPH49" s="2073"/>
      <c r="JPI49" s="2073"/>
      <c r="JPJ49" s="2073"/>
      <c r="JPK49" s="2073"/>
      <c r="JPL49" s="2073"/>
      <c r="JPM49" s="2073"/>
      <c r="JPN49" s="2073"/>
      <c r="JPO49" s="2073"/>
      <c r="JPP49" s="2073"/>
      <c r="JPQ49" s="2073"/>
      <c r="JPR49" s="2073"/>
      <c r="JPS49" s="2073"/>
      <c r="JPT49" s="2073"/>
      <c r="JPU49" s="2073"/>
      <c r="JPV49" s="2073"/>
      <c r="JPW49" s="2073"/>
      <c r="JPX49" s="2073"/>
      <c r="JPY49" s="2073"/>
      <c r="JPZ49" s="2073"/>
      <c r="JQA49" s="2073"/>
      <c r="JQB49" s="2073"/>
      <c r="JQC49" s="2073"/>
      <c r="JQD49" s="2073"/>
      <c r="JQE49" s="2073"/>
      <c r="JQF49" s="2073"/>
      <c r="JQG49" s="2073"/>
      <c r="JQH49" s="2073"/>
      <c r="JQI49" s="2073"/>
      <c r="JQJ49" s="2073"/>
      <c r="JQK49" s="2073"/>
      <c r="JQL49" s="2073"/>
      <c r="JQM49" s="2073"/>
      <c r="JQN49" s="2073"/>
      <c r="JQO49" s="2073"/>
      <c r="JQP49" s="2073"/>
      <c r="JQQ49" s="2073"/>
      <c r="JQR49" s="2073"/>
      <c r="JQS49" s="2073"/>
      <c r="JQT49" s="2073"/>
      <c r="JQU49" s="2073"/>
      <c r="JQV49" s="2073"/>
      <c r="JQW49" s="2073"/>
      <c r="JQX49" s="2073"/>
      <c r="JQY49" s="2073"/>
      <c r="JQZ49" s="2073"/>
      <c r="JRA49" s="2073"/>
      <c r="JRB49" s="2073"/>
      <c r="JRC49" s="2073"/>
      <c r="JRD49" s="2073"/>
      <c r="JRE49" s="2073"/>
      <c r="JRF49" s="2073"/>
      <c r="JRG49" s="2073"/>
      <c r="JRH49" s="2073"/>
      <c r="JRI49" s="2073"/>
      <c r="JRJ49" s="2073"/>
      <c r="JRK49" s="2073"/>
      <c r="JRL49" s="2073"/>
      <c r="JRM49" s="2073"/>
      <c r="JRN49" s="2073"/>
      <c r="JRO49" s="2073"/>
      <c r="JRP49" s="2073"/>
      <c r="JRQ49" s="2073"/>
      <c r="JRR49" s="2073"/>
      <c r="JRS49" s="2073"/>
      <c r="JRT49" s="2073"/>
      <c r="JRU49" s="2073"/>
      <c r="JRV49" s="2073"/>
      <c r="JRW49" s="2073"/>
      <c r="JRX49" s="2073"/>
      <c r="JRY49" s="2073"/>
      <c r="JRZ49" s="2073"/>
      <c r="JSA49" s="2073"/>
      <c r="JSB49" s="2073"/>
      <c r="JSC49" s="2073"/>
      <c r="JSD49" s="2073"/>
      <c r="JSE49" s="2073"/>
      <c r="JSF49" s="2073"/>
      <c r="JSG49" s="2073"/>
      <c r="JSH49" s="2073"/>
      <c r="JSI49" s="2073"/>
      <c r="JSJ49" s="2073"/>
      <c r="JSK49" s="2073"/>
      <c r="JSL49" s="2073"/>
      <c r="JSM49" s="2073"/>
      <c r="JSN49" s="2073"/>
      <c r="JSO49" s="2073"/>
      <c r="JSP49" s="2073"/>
      <c r="JSQ49" s="2073"/>
      <c r="JSR49" s="2073"/>
      <c r="JSS49" s="2073"/>
      <c r="JST49" s="2073"/>
      <c r="JSU49" s="2073"/>
      <c r="JSV49" s="2073"/>
      <c r="JSW49" s="2073"/>
      <c r="JSX49" s="2073"/>
      <c r="JSY49" s="2073"/>
      <c r="JSZ49" s="2073"/>
      <c r="JTA49" s="2073"/>
      <c r="JTB49" s="2073"/>
      <c r="JTC49" s="2073"/>
      <c r="JTD49" s="2073"/>
      <c r="JTE49" s="2073"/>
      <c r="JTF49" s="2073"/>
      <c r="JTG49" s="2073"/>
      <c r="JTH49" s="2073"/>
      <c r="JTI49" s="2073"/>
      <c r="JTJ49" s="2073"/>
      <c r="JTK49" s="2073"/>
      <c r="JTL49" s="2073"/>
      <c r="JTM49" s="2073"/>
      <c r="JTN49" s="2073"/>
      <c r="JTO49" s="2073"/>
      <c r="JTP49" s="2073"/>
      <c r="JTQ49" s="2073"/>
      <c r="JTR49" s="2073"/>
      <c r="JTS49" s="2073"/>
      <c r="JTT49" s="2073"/>
      <c r="JTU49" s="2073"/>
      <c r="JTV49" s="2073"/>
      <c r="JTW49" s="2073"/>
      <c r="JTX49" s="2073"/>
      <c r="JTY49" s="2073"/>
      <c r="JTZ49" s="2073"/>
      <c r="JUA49" s="2073"/>
      <c r="JUB49" s="2073"/>
      <c r="JUC49" s="2073"/>
      <c r="JUD49" s="2073"/>
      <c r="JUE49" s="2073"/>
      <c r="JUF49" s="2073"/>
      <c r="JUG49" s="2073"/>
      <c r="JUH49" s="2073"/>
      <c r="JUI49" s="2073"/>
      <c r="JUJ49" s="2073"/>
      <c r="JUK49" s="2073"/>
      <c r="JUL49" s="2073"/>
      <c r="JUM49" s="2073"/>
      <c r="JUN49" s="2073"/>
      <c r="JUO49" s="2073"/>
      <c r="JUP49" s="2073"/>
      <c r="JUQ49" s="2073"/>
      <c r="JUR49" s="2073"/>
      <c r="JUS49" s="2073"/>
      <c r="JUT49" s="2073"/>
      <c r="JUU49" s="2073"/>
      <c r="JUV49" s="2073"/>
      <c r="JUW49" s="2073"/>
      <c r="JUX49" s="2073"/>
      <c r="JUY49" s="2073"/>
      <c r="JUZ49" s="2073"/>
      <c r="JVA49" s="2073"/>
      <c r="JVB49" s="2073"/>
      <c r="JVC49" s="2073"/>
      <c r="JVD49" s="2073"/>
      <c r="JVE49" s="2073"/>
      <c r="JVF49" s="2073"/>
      <c r="JVG49" s="2073"/>
      <c r="JVH49" s="2073"/>
      <c r="JVI49" s="2073"/>
      <c r="JVJ49" s="2073"/>
      <c r="JVK49" s="2073"/>
      <c r="JVL49" s="2073"/>
      <c r="JVM49" s="2073"/>
      <c r="JVN49" s="2073"/>
      <c r="JVO49" s="2073"/>
      <c r="JVP49" s="2073"/>
      <c r="JVQ49" s="2073"/>
      <c r="JVR49" s="2073"/>
      <c r="JVS49" s="2073"/>
      <c r="JVT49" s="2073"/>
      <c r="JVU49" s="2073"/>
      <c r="JVV49" s="2073"/>
      <c r="JVW49" s="2073"/>
      <c r="JVX49" s="2073"/>
      <c r="JVY49" s="2073"/>
      <c r="JVZ49" s="2073"/>
      <c r="JWA49" s="2073"/>
      <c r="JWB49" s="2073"/>
      <c r="JWC49" s="2073"/>
      <c r="JWD49" s="2073"/>
      <c r="JWE49" s="2073"/>
      <c r="JWF49" s="2073"/>
      <c r="JWG49" s="2073"/>
      <c r="JWH49" s="2073"/>
      <c r="JWI49" s="2073"/>
      <c r="JWJ49" s="2073"/>
      <c r="JWK49" s="2073"/>
      <c r="JWL49" s="2073"/>
      <c r="JWM49" s="2073"/>
      <c r="JWN49" s="2073"/>
      <c r="JWO49" s="2073"/>
      <c r="JWP49" s="2073"/>
      <c r="JWQ49" s="2073"/>
      <c r="JWR49" s="2073"/>
      <c r="JWS49" s="2073"/>
      <c r="JWT49" s="2073"/>
      <c r="JWU49" s="2073"/>
      <c r="JWV49" s="2073"/>
      <c r="JWW49" s="2073"/>
      <c r="JWX49" s="2073"/>
      <c r="JWY49" s="2073"/>
      <c r="JWZ49" s="2073"/>
      <c r="JXA49" s="2073"/>
      <c r="JXB49" s="2073"/>
      <c r="JXC49" s="2073"/>
      <c r="JXD49" s="2073"/>
      <c r="JXE49" s="2073"/>
      <c r="JXF49" s="2073"/>
      <c r="JXG49" s="2073"/>
      <c r="JXH49" s="2073"/>
      <c r="JXI49" s="2073"/>
      <c r="JXJ49" s="2073"/>
      <c r="JXK49" s="2073"/>
      <c r="JXL49" s="2073"/>
      <c r="JXM49" s="2073"/>
      <c r="JXN49" s="2073"/>
      <c r="JXO49" s="2073"/>
      <c r="JXP49" s="2073"/>
      <c r="JXQ49" s="2073"/>
      <c r="JXR49" s="2073"/>
      <c r="JXS49" s="2073"/>
      <c r="JXT49" s="2073"/>
      <c r="JXU49" s="2073"/>
      <c r="JXV49" s="2073"/>
      <c r="JXW49" s="2073"/>
      <c r="JXX49" s="2073"/>
      <c r="JXY49" s="2073"/>
      <c r="JXZ49" s="2073"/>
      <c r="JYA49" s="2073"/>
      <c r="JYB49" s="2073"/>
      <c r="JYC49" s="2073"/>
      <c r="JYD49" s="2073"/>
      <c r="JYE49" s="2073"/>
      <c r="JYF49" s="2073"/>
      <c r="JYG49" s="2073"/>
      <c r="JYH49" s="2073"/>
      <c r="JYI49" s="2073"/>
      <c r="JYJ49" s="2073"/>
      <c r="JYK49" s="2073"/>
      <c r="JYL49" s="2073"/>
      <c r="JYM49" s="2073"/>
      <c r="JYN49" s="2073"/>
      <c r="JYO49" s="2073"/>
      <c r="JYP49" s="2073"/>
      <c r="JYQ49" s="2073"/>
      <c r="JYR49" s="2073"/>
      <c r="JYS49" s="2073"/>
      <c r="JYT49" s="2073"/>
      <c r="JYU49" s="2073"/>
      <c r="JYV49" s="2073"/>
      <c r="JYW49" s="2073"/>
      <c r="JYX49" s="2073"/>
      <c r="JYY49" s="2073"/>
      <c r="JYZ49" s="2073"/>
      <c r="JZA49" s="2073"/>
      <c r="JZB49" s="2073"/>
      <c r="JZC49" s="2073"/>
      <c r="JZD49" s="2073"/>
      <c r="JZE49" s="2073"/>
      <c r="JZF49" s="2073"/>
      <c r="JZG49" s="2073"/>
      <c r="JZH49" s="2073"/>
      <c r="JZI49" s="2073"/>
      <c r="JZJ49" s="2073"/>
      <c r="JZK49" s="2073"/>
      <c r="JZL49" s="2073"/>
      <c r="JZM49" s="2073"/>
      <c r="JZN49" s="2073"/>
      <c r="JZO49" s="2073"/>
      <c r="JZP49" s="2073"/>
      <c r="JZQ49" s="2073"/>
      <c r="JZR49" s="2073"/>
      <c r="JZS49" s="2073"/>
      <c r="JZT49" s="2073"/>
      <c r="JZU49" s="2073"/>
      <c r="JZV49" s="2073"/>
      <c r="JZW49" s="2073"/>
      <c r="JZX49" s="2073"/>
      <c r="JZY49" s="2073"/>
      <c r="JZZ49" s="2073"/>
      <c r="KAA49" s="2073"/>
      <c r="KAB49" s="2073"/>
      <c r="KAC49" s="2073"/>
      <c r="KAD49" s="2073"/>
      <c r="KAE49" s="2073"/>
      <c r="KAF49" s="2073"/>
      <c r="KAG49" s="2073"/>
      <c r="KAH49" s="2073"/>
      <c r="KAI49" s="2073"/>
      <c r="KAJ49" s="2073"/>
      <c r="KAK49" s="2073"/>
      <c r="KAL49" s="2073"/>
      <c r="KAM49" s="2073"/>
      <c r="KAN49" s="2073"/>
      <c r="KAO49" s="2073"/>
      <c r="KAP49" s="2073"/>
      <c r="KAQ49" s="2073"/>
      <c r="KAR49" s="2073"/>
      <c r="KAS49" s="2073"/>
      <c r="KAT49" s="2073"/>
      <c r="KAU49" s="2073"/>
      <c r="KAV49" s="2073"/>
      <c r="KAW49" s="2073"/>
      <c r="KAX49" s="2073"/>
      <c r="KAY49" s="2073"/>
      <c r="KAZ49" s="2073"/>
      <c r="KBA49" s="2073"/>
      <c r="KBB49" s="2073"/>
      <c r="KBC49" s="2073"/>
      <c r="KBD49" s="2073"/>
      <c r="KBE49" s="2073"/>
      <c r="KBF49" s="2073"/>
      <c r="KBG49" s="2073"/>
      <c r="KBH49" s="2073"/>
      <c r="KBI49" s="2073"/>
      <c r="KBJ49" s="2073"/>
      <c r="KBK49" s="2073"/>
      <c r="KBL49" s="2073"/>
      <c r="KBM49" s="2073"/>
      <c r="KBN49" s="2073"/>
      <c r="KBO49" s="2073"/>
      <c r="KBP49" s="2073"/>
      <c r="KBQ49" s="2073"/>
      <c r="KBR49" s="2073"/>
      <c r="KBS49" s="2073"/>
      <c r="KBT49" s="2073"/>
      <c r="KBU49" s="2073"/>
      <c r="KBV49" s="2073"/>
      <c r="KBW49" s="2073"/>
      <c r="KBX49" s="2073"/>
      <c r="KBY49" s="2073"/>
      <c r="KBZ49" s="2073"/>
      <c r="KCA49" s="2073"/>
      <c r="KCB49" s="2073"/>
      <c r="KCC49" s="2073"/>
      <c r="KCD49" s="2073"/>
      <c r="KCE49" s="2073"/>
      <c r="KCF49" s="2073"/>
      <c r="KCG49" s="2073"/>
      <c r="KCH49" s="2073"/>
      <c r="KCI49" s="2073"/>
      <c r="KCJ49" s="2073"/>
      <c r="KCK49" s="2073"/>
      <c r="KCL49" s="2073"/>
      <c r="KCM49" s="2073"/>
      <c r="KCN49" s="2073"/>
      <c r="KCO49" s="2073"/>
      <c r="KCP49" s="2073"/>
      <c r="KCQ49" s="2073"/>
      <c r="KCR49" s="2073"/>
      <c r="KCS49" s="2073"/>
      <c r="KCT49" s="2073"/>
      <c r="KCU49" s="2073"/>
      <c r="KCV49" s="2073"/>
      <c r="KCW49" s="2073"/>
      <c r="KCX49" s="2073"/>
      <c r="KCY49" s="2073"/>
      <c r="KCZ49" s="2073"/>
      <c r="KDA49" s="2073"/>
      <c r="KDB49" s="2073"/>
      <c r="KDC49" s="2073"/>
      <c r="KDD49" s="2073"/>
      <c r="KDE49" s="2073"/>
      <c r="KDF49" s="2073"/>
      <c r="KDG49" s="2073"/>
      <c r="KDH49" s="2073"/>
      <c r="KDI49" s="2073"/>
      <c r="KDJ49" s="2073"/>
      <c r="KDK49" s="2073"/>
      <c r="KDL49" s="2073"/>
      <c r="KDM49" s="2073"/>
      <c r="KDN49" s="2073"/>
      <c r="KDO49" s="2073"/>
      <c r="KDP49" s="2073"/>
      <c r="KDQ49" s="2073"/>
      <c r="KDR49" s="2073"/>
      <c r="KDS49" s="2073"/>
      <c r="KDT49" s="2073"/>
      <c r="KDU49" s="2073"/>
      <c r="KDV49" s="2073"/>
      <c r="KDW49" s="2073"/>
      <c r="KDX49" s="2073"/>
      <c r="KDY49" s="2073"/>
      <c r="KDZ49" s="2073"/>
      <c r="KEA49" s="2073"/>
      <c r="KEB49" s="2073"/>
      <c r="KEC49" s="2073"/>
      <c r="KED49" s="2073"/>
      <c r="KEE49" s="2073"/>
      <c r="KEF49" s="2073"/>
      <c r="KEG49" s="2073"/>
      <c r="KEH49" s="2073"/>
      <c r="KEI49" s="2073"/>
      <c r="KEJ49" s="2073"/>
      <c r="KEK49" s="2073"/>
      <c r="KEL49" s="2073"/>
      <c r="KEM49" s="2073"/>
      <c r="KEN49" s="2073"/>
      <c r="KEO49" s="2073"/>
      <c r="KEP49" s="2073"/>
      <c r="KEQ49" s="2073"/>
      <c r="KER49" s="2073"/>
      <c r="KES49" s="2073"/>
      <c r="KET49" s="2073"/>
      <c r="KEU49" s="2073"/>
      <c r="KEV49" s="2073"/>
      <c r="KEW49" s="2073"/>
      <c r="KEX49" s="2073"/>
      <c r="KEY49" s="2073"/>
      <c r="KEZ49" s="2073"/>
      <c r="KFA49" s="2073"/>
      <c r="KFB49" s="2073"/>
      <c r="KFC49" s="2073"/>
      <c r="KFD49" s="2073"/>
      <c r="KFE49" s="2073"/>
      <c r="KFF49" s="2073"/>
      <c r="KFG49" s="2073"/>
      <c r="KFH49" s="2073"/>
      <c r="KFI49" s="2073"/>
      <c r="KFJ49" s="2073"/>
      <c r="KFK49" s="2073"/>
      <c r="KFL49" s="2073"/>
      <c r="KFM49" s="2073"/>
      <c r="KFN49" s="2073"/>
      <c r="KFO49" s="2073"/>
      <c r="KFP49" s="2073"/>
      <c r="KFQ49" s="2073"/>
      <c r="KFR49" s="2073"/>
      <c r="KFS49" s="2073"/>
      <c r="KFT49" s="2073"/>
      <c r="KFU49" s="2073"/>
      <c r="KFV49" s="2073"/>
      <c r="KFW49" s="2073"/>
      <c r="KFX49" s="2073"/>
      <c r="KFY49" s="2073"/>
      <c r="KFZ49" s="2073"/>
      <c r="KGA49" s="2073"/>
      <c r="KGB49" s="2073"/>
      <c r="KGC49" s="2073"/>
      <c r="KGD49" s="2073"/>
      <c r="KGE49" s="2073"/>
      <c r="KGF49" s="2073"/>
      <c r="KGG49" s="2073"/>
      <c r="KGH49" s="2073"/>
      <c r="KGI49" s="2073"/>
      <c r="KGJ49" s="2073"/>
      <c r="KGK49" s="2073"/>
      <c r="KGL49" s="2073"/>
      <c r="KGM49" s="2073"/>
      <c r="KGN49" s="2073"/>
      <c r="KGO49" s="2073"/>
      <c r="KGP49" s="2073"/>
      <c r="KGQ49" s="2073"/>
      <c r="KGR49" s="2073"/>
      <c r="KGS49" s="2073"/>
      <c r="KGT49" s="2073"/>
      <c r="KGU49" s="2073"/>
      <c r="KGV49" s="2073"/>
      <c r="KGW49" s="2073"/>
      <c r="KGX49" s="2073"/>
      <c r="KGY49" s="2073"/>
      <c r="KGZ49" s="2073"/>
      <c r="KHA49" s="2073"/>
      <c r="KHB49" s="2073"/>
      <c r="KHC49" s="2073"/>
      <c r="KHD49" s="2073"/>
      <c r="KHE49" s="2073"/>
      <c r="KHF49" s="2073"/>
      <c r="KHG49" s="2073"/>
      <c r="KHH49" s="2073"/>
      <c r="KHI49" s="2073"/>
      <c r="KHJ49" s="2073"/>
      <c r="KHK49" s="2073"/>
      <c r="KHL49" s="2073"/>
      <c r="KHM49" s="2073"/>
      <c r="KHN49" s="2073"/>
      <c r="KHO49" s="2073"/>
      <c r="KHP49" s="2073"/>
      <c r="KHQ49" s="2073"/>
      <c r="KHR49" s="2073"/>
      <c r="KHS49" s="2073"/>
      <c r="KHT49" s="2073"/>
      <c r="KHU49" s="2073"/>
      <c r="KHV49" s="2073"/>
      <c r="KHW49" s="2073"/>
      <c r="KHX49" s="2073"/>
      <c r="KHY49" s="2073"/>
      <c r="KHZ49" s="2073"/>
      <c r="KIA49" s="2073"/>
      <c r="KIB49" s="2073"/>
      <c r="KIC49" s="2073"/>
      <c r="KID49" s="2073"/>
      <c r="KIE49" s="2073"/>
      <c r="KIF49" s="2073"/>
      <c r="KIG49" s="2073"/>
      <c r="KIH49" s="2073"/>
      <c r="KII49" s="2073"/>
      <c r="KIJ49" s="2073"/>
      <c r="KIK49" s="2073"/>
      <c r="KIL49" s="2073"/>
      <c r="KIM49" s="2073"/>
      <c r="KIN49" s="2073"/>
      <c r="KIO49" s="2073"/>
      <c r="KIP49" s="2073"/>
      <c r="KIQ49" s="2073"/>
      <c r="KIR49" s="2073"/>
      <c r="KIS49" s="2073"/>
      <c r="KIT49" s="2073"/>
      <c r="KIU49" s="2073"/>
      <c r="KIV49" s="2073"/>
      <c r="KIW49" s="2073"/>
      <c r="KIX49" s="2073"/>
      <c r="KIY49" s="2073"/>
      <c r="KIZ49" s="2073"/>
      <c r="KJA49" s="2073"/>
      <c r="KJB49" s="2073"/>
      <c r="KJC49" s="2073"/>
      <c r="KJD49" s="2073"/>
      <c r="KJE49" s="2073"/>
      <c r="KJF49" s="2073"/>
      <c r="KJG49" s="2073"/>
      <c r="KJH49" s="2073"/>
      <c r="KJI49" s="2073"/>
      <c r="KJJ49" s="2073"/>
      <c r="KJK49" s="2073"/>
      <c r="KJL49" s="2073"/>
      <c r="KJM49" s="2073"/>
      <c r="KJN49" s="2073"/>
      <c r="KJO49" s="2073"/>
      <c r="KJP49" s="2073"/>
      <c r="KJQ49" s="2073"/>
      <c r="KJR49" s="2073"/>
      <c r="KJS49" s="2073"/>
      <c r="KJT49" s="2073"/>
      <c r="KJU49" s="2073"/>
      <c r="KJV49" s="2073"/>
      <c r="KJW49" s="2073"/>
      <c r="KJX49" s="2073"/>
      <c r="KJY49" s="2073"/>
      <c r="KJZ49" s="2073"/>
      <c r="KKA49" s="2073"/>
      <c r="KKB49" s="2073"/>
      <c r="KKC49" s="2073"/>
      <c r="KKD49" s="2073"/>
      <c r="KKE49" s="2073"/>
      <c r="KKF49" s="2073"/>
      <c r="KKG49" s="2073"/>
      <c r="KKH49" s="2073"/>
      <c r="KKI49" s="2073"/>
      <c r="KKJ49" s="2073"/>
      <c r="KKK49" s="2073"/>
      <c r="KKL49" s="2073"/>
      <c r="KKM49" s="2073"/>
      <c r="KKN49" s="2073"/>
      <c r="KKO49" s="2073"/>
      <c r="KKP49" s="2073"/>
      <c r="KKQ49" s="2073"/>
      <c r="KKR49" s="2073"/>
      <c r="KKS49" s="2073"/>
      <c r="KKT49" s="2073"/>
      <c r="KKU49" s="2073"/>
      <c r="KKV49" s="2073"/>
      <c r="KKW49" s="2073"/>
      <c r="KKX49" s="2073"/>
      <c r="KKY49" s="2073"/>
      <c r="KKZ49" s="2073"/>
      <c r="KLA49" s="2073"/>
      <c r="KLB49" s="2073"/>
      <c r="KLC49" s="2073"/>
      <c r="KLD49" s="2073"/>
      <c r="KLE49" s="2073"/>
      <c r="KLF49" s="2073"/>
      <c r="KLG49" s="2073"/>
      <c r="KLH49" s="2073"/>
      <c r="KLI49" s="2073"/>
      <c r="KLJ49" s="2073"/>
      <c r="KLK49" s="2073"/>
      <c r="KLL49" s="2073"/>
      <c r="KLM49" s="2073"/>
      <c r="KLN49" s="2073"/>
      <c r="KLO49" s="2073"/>
      <c r="KLP49" s="2073"/>
      <c r="KLQ49" s="2073"/>
      <c r="KLR49" s="2073"/>
      <c r="KLS49" s="2073"/>
      <c r="KLT49" s="2073"/>
      <c r="KLU49" s="2073"/>
      <c r="KLV49" s="2073"/>
      <c r="KLW49" s="2073"/>
      <c r="KLX49" s="2073"/>
      <c r="KLY49" s="2073"/>
      <c r="KLZ49" s="2073"/>
      <c r="KMA49" s="2073"/>
      <c r="KMB49" s="2073"/>
      <c r="KMC49" s="2073"/>
      <c r="KMD49" s="2073"/>
      <c r="KME49" s="2073"/>
      <c r="KMF49" s="2073"/>
      <c r="KMG49" s="2073"/>
      <c r="KMH49" s="2073"/>
      <c r="KMI49" s="2073"/>
      <c r="KMJ49" s="2073"/>
      <c r="KMK49" s="2073"/>
      <c r="KML49" s="2073"/>
      <c r="KMM49" s="2073"/>
      <c r="KMN49" s="2073"/>
      <c r="KMO49" s="2073"/>
      <c r="KMP49" s="2073"/>
      <c r="KMQ49" s="2073"/>
      <c r="KMR49" s="2073"/>
      <c r="KMS49" s="2073"/>
      <c r="KMT49" s="2073"/>
      <c r="KMU49" s="2073"/>
      <c r="KMV49" s="2073"/>
      <c r="KMW49" s="2073"/>
      <c r="KMX49" s="2073"/>
      <c r="KMY49" s="2073"/>
      <c r="KMZ49" s="2073"/>
      <c r="KNA49" s="2073"/>
      <c r="KNB49" s="2073"/>
      <c r="KNC49" s="2073"/>
      <c r="KND49" s="2073"/>
      <c r="KNE49" s="2073"/>
      <c r="KNF49" s="2073"/>
      <c r="KNG49" s="2073"/>
      <c r="KNH49" s="2073"/>
      <c r="KNI49" s="2073"/>
      <c r="KNJ49" s="2073"/>
      <c r="KNK49" s="2073"/>
      <c r="KNL49" s="2073"/>
      <c r="KNM49" s="2073"/>
      <c r="KNN49" s="2073"/>
      <c r="KNO49" s="2073"/>
      <c r="KNP49" s="2073"/>
      <c r="KNQ49" s="2073"/>
      <c r="KNR49" s="2073"/>
      <c r="KNS49" s="2073"/>
      <c r="KNT49" s="2073"/>
      <c r="KNU49" s="2073"/>
      <c r="KNV49" s="2073"/>
      <c r="KNW49" s="2073"/>
      <c r="KNX49" s="2073"/>
      <c r="KNY49" s="2073"/>
      <c r="KNZ49" s="2073"/>
      <c r="KOA49" s="2073"/>
      <c r="KOB49" s="2073"/>
      <c r="KOC49" s="2073"/>
      <c r="KOD49" s="2073"/>
      <c r="KOE49" s="2073"/>
      <c r="KOF49" s="2073"/>
      <c r="KOG49" s="2073"/>
      <c r="KOH49" s="2073"/>
      <c r="KOI49" s="2073"/>
      <c r="KOJ49" s="2073"/>
      <c r="KOK49" s="2073"/>
      <c r="KOL49" s="2073"/>
      <c r="KOM49" s="2073"/>
      <c r="KON49" s="2073"/>
      <c r="KOO49" s="2073"/>
      <c r="KOP49" s="2073"/>
      <c r="KOQ49" s="2073"/>
      <c r="KOR49" s="2073"/>
      <c r="KOS49" s="2073"/>
      <c r="KOT49" s="2073"/>
      <c r="KOU49" s="2073"/>
      <c r="KOV49" s="2073"/>
      <c r="KOW49" s="2073"/>
      <c r="KOX49" s="2073"/>
      <c r="KOY49" s="2073"/>
      <c r="KOZ49" s="2073"/>
      <c r="KPA49" s="2073"/>
      <c r="KPB49" s="2073"/>
      <c r="KPC49" s="2073"/>
      <c r="KPD49" s="2073"/>
      <c r="KPE49" s="2073"/>
      <c r="KPF49" s="2073"/>
      <c r="KPG49" s="2073"/>
      <c r="KPH49" s="2073"/>
      <c r="KPI49" s="2073"/>
      <c r="KPJ49" s="2073"/>
      <c r="KPK49" s="2073"/>
      <c r="KPL49" s="2073"/>
      <c r="KPM49" s="2073"/>
      <c r="KPN49" s="2073"/>
      <c r="KPO49" s="2073"/>
      <c r="KPP49" s="2073"/>
      <c r="KPQ49" s="2073"/>
      <c r="KPR49" s="2073"/>
      <c r="KPS49" s="2073"/>
      <c r="KPT49" s="2073"/>
      <c r="KPU49" s="2073"/>
      <c r="KPV49" s="2073"/>
      <c r="KPW49" s="2073"/>
      <c r="KPX49" s="2073"/>
      <c r="KPY49" s="2073"/>
      <c r="KPZ49" s="2073"/>
      <c r="KQA49" s="2073"/>
      <c r="KQB49" s="2073"/>
      <c r="KQC49" s="2073"/>
      <c r="KQD49" s="2073"/>
      <c r="KQE49" s="2073"/>
      <c r="KQF49" s="2073"/>
      <c r="KQG49" s="2073"/>
      <c r="KQH49" s="2073"/>
      <c r="KQI49" s="2073"/>
      <c r="KQJ49" s="2073"/>
      <c r="KQK49" s="2073"/>
      <c r="KQL49" s="2073"/>
      <c r="KQM49" s="2073"/>
      <c r="KQN49" s="2073"/>
      <c r="KQO49" s="2073"/>
      <c r="KQP49" s="2073"/>
      <c r="KQQ49" s="2073"/>
      <c r="KQR49" s="2073"/>
      <c r="KQS49" s="2073"/>
      <c r="KQT49" s="2073"/>
      <c r="KQU49" s="2073"/>
      <c r="KQV49" s="2073"/>
      <c r="KQW49" s="2073"/>
      <c r="KQX49" s="2073"/>
      <c r="KQY49" s="2073"/>
      <c r="KQZ49" s="2073"/>
      <c r="KRA49" s="2073"/>
      <c r="KRB49" s="2073"/>
      <c r="KRC49" s="2073"/>
      <c r="KRD49" s="2073"/>
      <c r="KRE49" s="2073"/>
      <c r="KRF49" s="2073"/>
      <c r="KRG49" s="2073"/>
      <c r="KRH49" s="2073"/>
      <c r="KRI49" s="2073"/>
      <c r="KRJ49" s="2073"/>
      <c r="KRK49" s="2073"/>
      <c r="KRL49" s="2073"/>
      <c r="KRM49" s="2073"/>
      <c r="KRN49" s="2073"/>
      <c r="KRO49" s="2073"/>
      <c r="KRP49" s="2073"/>
      <c r="KRQ49" s="2073"/>
      <c r="KRR49" s="2073"/>
      <c r="KRS49" s="2073"/>
      <c r="KRT49" s="2073"/>
      <c r="KRU49" s="2073"/>
      <c r="KRV49" s="2073"/>
      <c r="KRW49" s="2073"/>
      <c r="KRX49" s="2073"/>
      <c r="KRY49" s="2073"/>
      <c r="KRZ49" s="2073"/>
      <c r="KSA49" s="2073"/>
      <c r="KSB49" s="2073"/>
      <c r="KSC49" s="2073"/>
      <c r="KSD49" s="2073"/>
      <c r="KSE49" s="2073"/>
      <c r="KSF49" s="2073"/>
      <c r="KSG49" s="2073"/>
      <c r="KSH49" s="2073"/>
      <c r="KSI49" s="2073"/>
      <c r="KSJ49" s="2073"/>
      <c r="KSK49" s="2073"/>
      <c r="KSL49" s="2073"/>
      <c r="KSM49" s="2073"/>
      <c r="KSN49" s="2073"/>
      <c r="KSO49" s="2073"/>
      <c r="KSP49" s="2073"/>
      <c r="KSQ49" s="2073"/>
      <c r="KSR49" s="2073"/>
      <c r="KSS49" s="2073"/>
      <c r="KST49" s="2073"/>
      <c r="KSU49" s="2073"/>
      <c r="KSV49" s="2073"/>
      <c r="KSW49" s="2073"/>
      <c r="KSX49" s="2073"/>
      <c r="KSY49" s="2073"/>
      <c r="KSZ49" s="2073"/>
      <c r="KTA49" s="2073"/>
      <c r="KTB49" s="2073"/>
      <c r="KTC49" s="2073"/>
      <c r="KTD49" s="2073"/>
      <c r="KTE49" s="2073"/>
      <c r="KTF49" s="2073"/>
      <c r="KTG49" s="2073"/>
      <c r="KTH49" s="2073"/>
      <c r="KTI49" s="2073"/>
      <c r="KTJ49" s="2073"/>
      <c r="KTK49" s="2073"/>
      <c r="KTL49" s="2073"/>
      <c r="KTM49" s="2073"/>
      <c r="KTN49" s="2073"/>
      <c r="KTO49" s="2073"/>
      <c r="KTP49" s="2073"/>
      <c r="KTQ49" s="2073"/>
      <c r="KTR49" s="2073"/>
      <c r="KTS49" s="2073"/>
      <c r="KTT49" s="2073"/>
      <c r="KTU49" s="2073"/>
      <c r="KTV49" s="2073"/>
      <c r="KTW49" s="2073"/>
      <c r="KTX49" s="2073"/>
      <c r="KTY49" s="2073"/>
      <c r="KTZ49" s="2073"/>
      <c r="KUA49" s="2073"/>
      <c r="KUB49" s="2073"/>
      <c r="KUC49" s="2073"/>
      <c r="KUD49" s="2073"/>
      <c r="KUE49" s="2073"/>
      <c r="KUF49" s="2073"/>
      <c r="KUG49" s="2073"/>
      <c r="KUH49" s="2073"/>
      <c r="KUI49" s="2073"/>
      <c r="KUJ49" s="2073"/>
      <c r="KUK49" s="2073"/>
      <c r="KUL49" s="2073"/>
      <c r="KUM49" s="2073"/>
      <c r="KUN49" s="2073"/>
      <c r="KUO49" s="2073"/>
      <c r="KUP49" s="2073"/>
      <c r="KUQ49" s="2073"/>
      <c r="KUR49" s="2073"/>
      <c r="KUS49" s="2073"/>
      <c r="KUT49" s="2073"/>
      <c r="KUU49" s="2073"/>
      <c r="KUV49" s="2073"/>
      <c r="KUW49" s="2073"/>
      <c r="KUX49" s="2073"/>
      <c r="KUY49" s="2073"/>
      <c r="KUZ49" s="2073"/>
      <c r="KVA49" s="2073"/>
      <c r="KVB49" s="2073"/>
      <c r="KVC49" s="2073"/>
      <c r="KVD49" s="2073"/>
      <c r="KVE49" s="2073"/>
      <c r="KVF49" s="2073"/>
      <c r="KVG49" s="2073"/>
      <c r="KVH49" s="2073"/>
      <c r="KVI49" s="2073"/>
      <c r="KVJ49" s="2073"/>
      <c r="KVK49" s="2073"/>
      <c r="KVL49" s="2073"/>
      <c r="KVM49" s="2073"/>
      <c r="KVN49" s="2073"/>
      <c r="KVO49" s="2073"/>
      <c r="KVP49" s="2073"/>
      <c r="KVQ49" s="2073"/>
      <c r="KVR49" s="2073"/>
      <c r="KVS49" s="2073"/>
      <c r="KVT49" s="2073"/>
      <c r="KVU49" s="2073"/>
      <c r="KVV49" s="2073"/>
      <c r="KVW49" s="2073"/>
      <c r="KVX49" s="2073"/>
      <c r="KVY49" s="2073"/>
      <c r="KVZ49" s="2073"/>
      <c r="KWA49" s="2073"/>
      <c r="KWB49" s="2073"/>
      <c r="KWC49" s="2073"/>
      <c r="KWD49" s="2073"/>
      <c r="KWE49" s="2073"/>
      <c r="KWF49" s="2073"/>
      <c r="KWG49" s="2073"/>
      <c r="KWH49" s="2073"/>
      <c r="KWI49" s="2073"/>
      <c r="KWJ49" s="2073"/>
      <c r="KWK49" s="2073"/>
      <c r="KWL49" s="2073"/>
      <c r="KWM49" s="2073"/>
      <c r="KWN49" s="2073"/>
      <c r="KWO49" s="2073"/>
      <c r="KWP49" s="2073"/>
      <c r="KWQ49" s="2073"/>
      <c r="KWR49" s="2073"/>
      <c r="KWS49" s="2073"/>
      <c r="KWT49" s="2073"/>
      <c r="KWU49" s="2073"/>
      <c r="KWV49" s="2073"/>
      <c r="KWW49" s="2073"/>
      <c r="KWX49" s="2073"/>
      <c r="KWY49" s="2073"/>
      <c r="KWZ49" s="2073"/>
      <c r="KXA49" s="2073"/>
      <c r="KXB49" s="2073"/>
      <c r="KXC49" s="2073"/>
      <c r="KXD49" s="2073"/>
      <c r="KXE49" s="2073"/>
      <c r="KXF49" s="2073"/>
      <c r="KXG49" s="2073"/>
      <c r="KXH49" s="2073"/>
      <c r="KXI49" s="2073"/>
      <c r="KXJ49" s="2073"/>
      <c r="KXK49" s="2073"/>
      <c r="KXL49" s="2073"/>
      <c r="KXM49" s="2073"/>
      <c r="KXN49" s="2073"/>
      <c r="KXO49" s="2073"/>
      <c r="KXP49" s="2073"/>
      <c r="KXQ49" s="2073"/>
      <c r="KXR49" s="2073"/>
      <c r="KXS49" s="2073"/>
      <c r="KXT49" s="2073"/>
      <c r="KXU49" s="2073"/>
      <c r="KXV49" s="2073"/>
      <c r="KXW49" s="2073"/>
      <c r="KXX49" s="2073"/>
      <c r="KXY49" s="2073"/>
      <c r="KXZ49" s="2073"/>
      <c r="KYA49" s="2073"/>
      <c r="KYB49" s="2073"/>
      <c r="KYC49" s="2073"/>
      <c r="KYD49" s="2073"/>
      <c r="KYE49" s="2073"/>
      <c r="KYF49" s="2073"/>
      <c r="KYG49" s="2073"/>
      <c r="KYH49" s="2073"/>
      <c r="KYI49" s="2073"/>
      <c r="KYJ49" s="2073"/>
      <c r="KYK49" s="2073"/>
      <c r="KYL49" s="2073"/>
      <c r="KYM49" s="2073"/>
      <c r="KYN49" s="2073"/>
      <c r="KYO49" s="2073"/>
      <c r="KYP49" s="2073"/>
      <c r="KYQ49" s="2073"/>
      <c r="KYR49" s="2073"/>
      <c r="KYS49" s="2073"/>
      <c r="KYT49" s="2073"/>
      <c r="KYU49" s="2073"/>
      <c r="KYV49" s="2073"/>
      <c r="KYW49" s="2073"/>
      <c r="KYX49" s="2073"/>
      <c r="KYY49" s="2073"/>
      <c r="KYZ49" s="2073"/>
      <c r="KZA49" s="2073"/>
      <c r="KZB49" s="2073"/>
      <c r="KZC49" s="2073"/>
      <c r="KZD49" s="2073"/>
      <c r="KZE49" s="2073"/>
      <c r="KZF49" s="2073"/>
      <c r="KZG49" s="2073"/>
      <c r="KZH49" s="2073"/>
      <c r="KZI49" s="2073"/>
      <c r="KZJ49" s="2073"/>
      <c r="KZK49" s="2073"/>
      <c r="KZL49" s="2073"/>
      <c r="KZM49" s="2073"/>
      <c r="KZN49" s="2073"/>
      <c r="KZO49" s="2073"/>
      <c r="KZP49" s="2073"/>
      <c r="KZQ49" s="2073"/>
      <c r="KZR49" s="2073"/>
      <c r="KZS49" s="2073"/>
      <c r="KZT49" s="2073"/>
      <c r="KZU49" s="2073"/>
      <c r="KZV49" s="2073"/>
      <c r="KZW49" s="2073"/>
      <c r="KZX49" s="2073"/>
      <c r="KZY49" s="2073"/>
      <c r="KZZ49" s="2073"/>
      <c r="LAA49" s="2073"/>
      <c r="LAB49" s="2073"/>
      <c r="LAC49" s="2073"/>
      <c r="LAD49" s="2073"/>
      <c r="LAE49" s="2073"/>
      <c r="LAF49" s="2073"/>
      <c r="LAG49" s="2073"/>
      <c r="LAH49" s="2073"/>
      <c r="LAI49" s="2073"/>
      <c r="LAJ49" s="2073"/>
      <c r="LAK49" s="2073"/>
      <c r="LAL49" s="2073"/>
      <c r="LAM49" s="2073"/>
      <c r="LAN49" s="2073"/>
      <c r="LAO49" s="2073"/>
      <c r="LAP49" s="2073"/>
      <c r="LAQ49" s="2073"/>
      <c r="LAR49" s="2073"/>
      <c r="LAS49" s="2073"/>
      <c r="LAT49" s="2073"/>
      <c r="LAU49" s="2073"/>
      <c r="LAV49" s="2073"/>
      <c r="LAW49" s="2073"/>
      <c r="LAX49" s="2073"/>
      <c r="LAY49" s="2073"/>
      <c r="LAZ49" s="2073"/>
      <c r="LBA49" s="2073"/>
      <c r="LBB49" s="2073"/>
      <c r="LBC49" s="2073"/>
      <c r="LBD49" s="2073"/>
      <c r="LBE49" s="2073"/>
      <c r="LBF49" s="2073"/>
      <c r="LBG49" s="2073"/>
      <c r="LBH49" s="2073"/>
      <c r="LBI49" s="2073"/>
      <c r="LBJ49" s="2073"/>
      <c r="LBK49" s="2073"/>
      <c r="LBL49" s="2073"/>
      <c r="LBM49" s="2073"/>
      <c r="LBN49" s="2073"/>
      <c r="LBO49" s="2073"/>
      <c r="LBP49" s="2073"/>
      <c r="LBQ49" s="2073"/>
      <c r="LBR49" s="2073"/>
      <c r="LBS49" s="2073"/>
      <c r="LBT49" s="2073"/>
      <c r="LBU49" s="2073"/>
      <c r="LBV49" s="2073"/>
      <c r="LBW49" s="2073"/>
      <c r="LBX49" s="2073"/>
      <c r="LBY49" s="2073"/>
      <c r="LBZ49" s="2073"/>
      <c r="LCA49" s="2073"/>
      <c r="LCB49" s="2073"/>
      <c r="LCC49" s="2073"/>
      <c r="LCD49" s="2073"/>
      <c r="LCE49" s="2073"/>
      <c r="LCF49" s="2073"/>
      <c r="LCG49" s="2073"/>
      <c r="LCH49" s="2073"/>
      <c r="LCI49" s="2073"/>
      <c r="LCJ49" s="2073"/>
      <c r="LCK49" s="2073"/>
      <c r="LCL49" s="2073"/>
      <c r="LCM49" s="2073"/>
      <c r="LCN49" s="2073"/>
      <c r="LCO49" s="2073"/>
      <c r="LCP49" s="2073"/>
      <c r="LCQ49" s="2073"/>
      <c r="LCR49" s="2073"/>
      <c r="LCS49" s="2073"/>
      <c r="LCT49" s="2073"/>
      <c r="LCU49" s="2073"/>
      <c r="LCV49" s="2073"/>
      <c r="LCW49" s="2073"/>
      <c r="LCX49" s="2073"/>
      <c r="LCY49" s="2073"/>
      <c r="LCZ49" s="2073"/>
      <c r="LDA49" s="2073"/>
      <c r="LDB49" s="2073"/>
      <c r="LDC49" s="2073"/>
      <c r="LDD49" s="2073"/>
      <c r="LDE49" s="2073"/>
      <c r="LDF49" s="2073"/>
      <c r="LDG49" s="2073"/>
      <c r="LDH49" s="2073"/>
      <c r="LDI49" s="2073"/>
      <c r="LDJ49" s="2073"/>
      <c r="LDK49" s="2073"/>
      <c r="LDL49" s="2073"/>
      <c r="LDM49" s="2073"/>
      <c r="LDN49" s="2073"/>
      <c r="LDO49" s="2073"/>
      <c r="LDP49" s="2073"/>
      <c r="LDQ49" s="2073"/>
      <c r="LDR49" s="2073"/>
      <c r="LDS49" s="2073"/>
      <c r="LDT49" s="2073"/>
      <c r="LDU49" s="2073"/>
      <c r="LDV49" s="2073"/>
      <c r="LDW49" s="2073"/>
      <c r="LDX49" s="2073"/>
      <c r="LDY49" s="2073"/>
      <c r="LDZ49" s="2073"/>
      <c r="LEA49" s="2073"/>
      <c r="LEB49" s="2073"/>
      <c r="LEC49" s="2073"/>
      <c r="LED49" s="2073"/>
      <c r="LEE49" s="2073"/>
      <c r="LEF49" s="2073"/>
      <c r="LEG49" s="2073"/>
      <c r="LEH49" s="2073"/>
      <c r="LEI49" s="2073"/>
      <c r="LEJ49" s="2073"/>
      <c r="LEK49" s="2073"/>
      <c r="LEL49" s="2073"/>
      <c r="LEM49" s="2073"/>
      <c r="LEN49" s="2073"/>
      <c r="LEO49" s="2073"/>
      <c r="LEP49" s="2073"/>
      <c r="LEQ49" s="2073"/>
      <c r="LER49" s="2073"/>
      <c r="LES49" s="2073"/>
      <c r="LET49" s="2073"/>
      <c r="LEU49" s="2073"/>
      <c r="LEV49" s="2073"/>
      <c r="LEW49" s="2073"/>
      <c r="LEX49" s="2073"/>
      <c r="LEY49" s="2073"/>
      <c r="LEZ49" s="2073"/>
      <c r="LFA49" s="2073"/>
      <c r="LFB49" s="2073"/>
      <c r="LFC49" s="2073"/>
      <c r="LFD49" s="2073"/>
      <c r="LFE49" s="2073"/>
      <c r="LFF49" s="2073"/>
      <c r="LFG49" s="2073"/>
      <c r="LFH49" s="2073"/>
      <c r="LFI49" s="2073"/>
      <c r="LFJ49" s="2073"/>
      <c r="LFK49" s="2073"/>
      <c r="LFL49" s="2073"/>
      <c r="LFM49" s="2073"/>
      <c r="LFN49" s="2073"/>
      <c r="LFO49" s="2073"/>
      <c r="LFP49" s="2073"/>
      <c r="LFQ49" s="2073"/>
      <c r="LFR49" s="2073"/>
      <c r="LFS49" s="2073"/>
      <c r="LFT49" s="2073"/>
      <c r="LFU49" s="2073"/>
      <c r="LFV49" s="2073"/>
      <c r="LFW49" s="2073"/>
      <c r="LFX49" s="2073"/>
      <c r="LFY49" s="2073"/>
      <c r="LFZ49" s="2073"/>
      <c r="LGA49" s="2073"/>
      <c r="LGB49" s="2073"/>
      <c r="LGC49" s="2073"/>
      <c r="LGD49" s="2073"/>
      <c r="LGE49" s="2073"/>
      <c r="LGF49" s="2073"/>
      <c r="LGG49" s="2073"/>
      <c r="LGH49" s="2073"/>
      <c r="LGI49" s="2073"/>
      <c r="LGJ49" s="2073"/>
      <c r="LGK49" s="2073"/>
      <c r="LGL49" s="2073"/>
      <c r="LGM49" s="2073"/>
      <c r="LGN49" s="2073"/>
      <c r="LGO49" s="2073"/>
      <c r="LGP49" s="2073"/>
      <c r="LGQ49" s="2073"/>
      <c r="LGR49" s="2073"/>
      <c r="LGS49" s="2073"/>
      <c r="LGT49" s="2073"/>
      <c r="LGU49" s="2073"/>
      <c r="LGV49" s="2073"/>
      <c r="LGW49" s="2073"/>
      <c r="LGX49" s="2073"/>
      <c r="LGY49" s="2073"/>
      <c r="LGZ49" s="2073"/>
      <c r="LHA49" s="2073"/>
      <c r="LHB49" s="2073"/>
      <c r="LHC49" s="2073"/>
      <c r="LHD49" s="2073"/>
      <c r="LHE49" s="2073"/>
      <c r="LHF49" s="2073"/>
      <c r="LHG49" s="2073"/>
      <c r="LHH49" s="2073"/>
      <c r="LHI49" s="2073"/>
      <c r="LHJ49" s="2073"/>
      <c r="LHK49" s="2073"/>
      <c r="LHL49" s="2073"/>
      <c r="LHM49" s="2073"/>
      <c r="LHN49" s="2073"/>
      <c r="LHO49" s="2073"/>
      <c r="LHP49" s="2073"/>
      <c r="LHQ49" s="2073"/>
      <c r="LHR49" s="2073"/>
      <c r="LHS49" s="2073"/>
      <c r="LHT49" s="2073"/>
      <c r="LHU49" s="2073"/>
      <c r="LHV49" s="2073"/>
      <c r="LHW49" s="2073"/>
      <c r="LHX49" s="2073"/>
      <c r="LHY49" s="2073"/>
      <c r="LHZ49" s="2073"/>
      <c r="LIA49" s="2073"/>
      <c r="LIB49" s="2073"/>
      <c r="LIC49" s="2073"/>
      <c r="LID49" s="2073"/>
      <c r="LIE49" s="2073"/>
      <c r="LIF49" s="2073"/>
      <c r="LIG49" s="2073"/>
      <c r="LIH49" s="2073"/>
      <c r="LII49" s="2073"/>
      <c r="LIJ49" s="2073"/>
      <c r="LIK49" s="2073"/>
      <c r="LIL49" s="2073"/>
      <c r="LIM49" s="2073"/>
      <c r="LIN49" s="2073"/>
      <c r="LIO49" s="2073"/>
      <c r="LIP49" s="2073"/>
      <c r="LIQ49" s="2073"/>
      <c r="LIR49" s="2073"/>
      <c r="LIS49" s="2073"/>
      <c r="LIT49" s="2073"/>
      <c r="LIU49" s="2073"/>
      <c r="LIV49" s="2073"/>
      <c r="LIW49" s="2073"/>
      <c r="LIX49" s="2073"/>
      <c r="LIY49" s="2073"/>
      <c r="LIZ49" s="2073"/>
      <c r="LJA49" s="2073"/>
      <c r="LJB49" s="2073"/>
      <c r="LJC49" s="2073"/>
      <c r="LJD49" s="2073"/>
      <c r="LJE49" s="2073"/>
      <c r="LJF49" s="2073"/>
      <c r="LJG49" s="2073"/>
      <c r="LJH49" s="2073"/>
      <c r="LJI49" s="2073"/>
      <c r="LJJ49" s="2073"/>
      <c r="LJK49" s="2073"/>
      <c r="LJL49" s="2073"/>
      <c r="LJM49" s="2073"/>
      <c r="LJN49" s="2073"/>
      <c r="LJO49" s="2073"/>
      <c r="LJP49" s="2073"/>
      <c r="LJQ49" s="2073"/>
      <c r="LJR49" s="2073"/>
      <c r="LJS49" s="2073"/>
      <c r="LJT49" s="2073"/>
      <c r="LJU49" s="2073"/>
      <c r="LJV49" s="2073"/>
      <c r="LJW49" s="2073"/>
      <c r="LJX49" s="2073"/>
      <c r="LJY49" s="2073"/>
      <c r="LJZ49" s="2073"/>
      <c r="LKA49" s="2073"/>
      <c r="LKB49" s="2073"/>
      <c r="LKC49" s="2073"/>
      <c r="LKD49" s="2073"/>
      <c r="LKE49" s="2073"/>
      <c r="LKF49" s="2073"/>
      <c r="LKG49" s="2073"/>
      <c r="LKH49" s="2073"/>
      <c r="LKI49" s="2073"/>
      <c r="LKJ49" s="2073"/>
      <c r="LKK49" s="2073"/>
      <c r="LKL49" s="2073"/>
      <c r="LKM49" s="2073"/>
      <c r="LKN49" s="2073"/>
      <c r="LKO49" s="2073"/>
      <c r="LKP49" s="2073"/>
      <c r="LKQ49" s="2073"/>
      <c r="LKR49" s="2073"/>
      <c r="LKS49" s="2073"/>
      <c r="LKT49" s="2073"/>
      <c r="LKU49" s="2073"/>
      <c r="LKV49" s="2073"/>
      <c r="LKW49" s="2073"/>
      <c r="LKX49" s="2073"/>
      <c r="LKY49" s="2073"/>
      <c r="LKZ49" s="2073"/>
      <c r="LLA49" s="2073"/>
      <c r="LLB49" s="2073"/>
      <c r="LLC49" s="2073"/>
      <c r="LLD49" s="2073"/>
      <c r="LLE49" s="2073"/>
      <c r="LLF49" s="2073"/>
      <c r="LLG49" s="2073"/>
      <c r="LLH49" s="2073"/>
      <c r="LLI49" s="2073"/>
      <c r="LLJ49" s="2073"/>
      <c r="LLK49" s="2073"/>
      <c r="LLL49" s="2073"/>
      <c r="LLM49" s="2073"/>
      <c r="LLN49" s="2073"/>
      <c r="LLO49" s="2073"/>
      <c r="LLP49" s="2073"/>
      <c r="LLQ49" s="2073"/>
      <c r="LLR49" s="2073"/>
      <c r="LLS49" s="2073"/>
      <c r="LLT49" s="2073"/>
      <c r="LLU49" s="2073"/>
      <c r="LLV49" s="2073"/>
      <c r="LLW49" s="2073"/>
      <c r="LLX49" s="2073"/>
      <c r="LLY49" s="2073"/>
      <c r="LLZ49" s="2073"/>
      <c r="LMA49" s="2073"/>
      <c r="LMB49" s="2073"/>
      <c r="LMC49" s="2073"/>
      <c r="LMD49" s="2073"/>
      <c r="LME49" s="2073"/>
      <c r="LMF49" s="2073"/>
      <c r="LMG49" s="2073"/>
      <c r="LMH49" s="2073"/>
      <c r="LMI49" s="2073"/>
      <c r="LMJ49" s="2073"/>
      <c r="LMK49" s="2073"/>
      <c r="LML49" s="2073"/>
      <c r="LMM49" s="2073"/>
      <c r="LMN49" s="2073"/>
      <c r="LMO49" s="2073"/>
      <c r="LMP49" s="2073"/>
      <c r="LMQ49" s="2073"/>
      <c r="LMR49" s="2073"/>
      <c r="LMS49" s="2073"/>
      <c r="LMT49" s="2073"/>
      <c r="LMU49" s="2073"/>
      <c r="LMV49" s="2073"/>
      <c r="LMW49" s="2073"/>
      <c r="LMX49" s="2073"/>
      <c r="LMY49" s="2073"/>
      <c r="LMZ49" s="2073"/>
      <c r="LNA49" s="2073"/>
      <c r="LNB49" s="2073"/>
      <c r="LNC49" s="2073"/>
      <c r="LND49" s="2073"/>
      <c r="LNE49" s="2073"/>
      <c r="LNF49" s="2073"/>
      <c r="LNG49" s="2073"/>
      <c r="LNH49" s="2073"/>
      <c r="LNI49" s="2073"/>
      <c r="LNJ49" s="2073"/>
      <c r="LNK49" s="2073"/>
      <c r="LNL49" s="2073"/>
      <c r="LNM49" s="2073"/>
      <c r="LNN49" s="2073"/>
      <c r="LNO49" s="2073"/>
      <c r="LNP49" s="2073"/>
      <c r="LNQ49" s="2073"/>
      <c r="LNR49" s="2073"/>
      <c r="LNS49" s="2073"/>
      <c r="LNT49" s="2073"/>
      <c r="LNU49" s="2073"/>
      <c r="LNV49" s="2073"/>
      <c r="LNW49" s="2073"/>
      <c r="LNX49" s="2073"/>
      <c r="LNY49" s="2073"/>
      <c r="LNZ49" s="2073"/>
      <c r="LOA49" s="2073"/>
      <c r="LOB49" s="2073"/>
      <c r="LOC49" s="2073"/>
      <c r="LOD49" s="2073"/>
      <c r="LOE49" s="2073"/>
      <c r="LOF49" s="2073"/>
      <c r="LOG49" s="2073"/>
      <c r="LOH49" s="2073"/>
      <c r="LOI49" s="2073"/>
      <c r="LOJ49" s="2073"/>
      <c r="LOK49" s="2073"/>
      <c r="LOL49" s="2073"/>
      <c r="LOM49" s="2073"/>
      <c r="LON49" s="2073"/>
      <c r="LOO49" s="2073"/>
      <c r="LOP49" s="2073"/>
      <c r="LOQ49" s="2073"/>
      <c r="LOR49" s="2073"/>
      <c r="LOS49" s="2073"/>
      <c r="LOT49" s="2073"/>
      <c r="LOU49" s="2073"/>
      <c r="LOV49" s="2073"/>
      <c r="LOW49" s="2073"/>
      <c r="LOX49" s="2073"/>
      <c r="LOY49" s="2073"/>
      <c r="LOZ49" s="2073"/>
      <c r="LPA49" s="2073"/>
      <c r="LPB49" s="2073"/>
      <c r="LPC49" s="2073"/>
      <c r="LPD49" s="2073"/>
      <c r="LPE49" s="2073"/>
      <c r="LPF49" s="2073"/>
      <c r="LPG49" s="2073"/>
      <c r="LPH49" s="2073"/>
      <c r="LPI49" s="2073"/>
      <c r="LPJ49" s="2073"/>
      <c r="LPK49" s="2073"/>
      <c r="LPL49" s="2073"/>
      <c r="LPM49" s="2073"/>
      <c r="LPN49" s="2073"/>
      <c r="LPO49" s="2073"/>
      <c r="LPP49" s="2073"/>
      <c r="LPQ49" s="2073"/>
      <c r="LPR49" s="2073"/>
      <c r="LPS49" s="2073"/>
      <c r="LPT49" s="2073"/>
      <c r="LPU49" s="2073"/>
      <c r="LPV49" s="2073"/>
      <c r="LPW49" s="2073"/>
      <c r="LPX49" s="2073"/>
      <c r="LPY49" s="2073"/>
      <c r="LPZ49" s="2073"/>
      <c r="LQA49" s="2073"/>
      <c r="LQB49" s="2073"/>
      <c r="LQC49" s="2073"/>
      <c r="LQD49" s="2073"/>
      <c r="LQE49" s="2073"/>
      <c r="LQF49" s="2073"/>
      <c r="LQG49" s="2073"/>
      <c r="LQH49" s="2073"/>
      <c r="LQI49" s="2073"/>
      <c r="LQJ49" s="2073"/>
      <c r="LQK49" s="2073"/>
      <c r="LQL49" s="2073"/>
      <c r="LQM49" s="2073"/>
      <c r="LQN49" s="2073"/>
      <c r="LQO49" s="2073"/>
      <c r="LQP49" s="2073"/>
      <c r="LQQ49" s="2073"/>
      <c r="LQR49" s="2073"/>
      <c r="LQS49" s="2073"/>
      <c r="LQT49" s="2073"/>
      <c r="LQU49" s="2073"/>
      <c r="LQV49" s="2073"/>
      <c r="LQW49" s="2073"/>
      <c r="LQX49" s="2073"/>
      <c r="LQY49" s="2073"/>
      <c r="LQZ49" s="2073"/>
      <c r="LRA49" s="2073"/>
      <c r="LRB49" s="2073"/>
      <c r="LRC49" s="2073"/>
      <c r="LRD49" s="2073"/>
      <c r="LRE49" s="2073"/>
      <c r="LRF49" s="2073"/>
      <c r="LRG49" s="2073"/>
      <c r="LRH49" s="2073"/>
      <c r="LRI49" s="2073"/>
      <c r="LRJ49" s="2073"/>
      <c r="LRK49" s="2073"/>
      <c r="LRL49" s="2073"/>
      <c r="LRM49" s="2073"/>
      <c r="LRN49" s="2073"/>
      <c r="LRO49" s="2073"/>
      <c r="LRP49" s="2073"/>
      <c r="LRQ49" s="2073"/>
      <c r="LRR49" s="2073"/>
      <c r="LRS49" s="2073"/>
      <c r="LRT49" s="2073"/>
      <c r="LRU49" s="2073"/>
      <c r="LRV49" s="2073"/>
      <c r="LRW49" s="2073"/>
      <c r="LRX49" s="2073"/>
      <c r="LRY49" s="2073"/>
      <c r="LRZ49" s="2073"/>
      <c r="LSA49" s="2073"/>
      <c r="LSB49" s="2073"/>
      <c r="LSC49" s="2073"/>
      <c r="LSD49" s="2073"/>
      <c r="LSE49" s="2073"/>
      <c r="LSF49" s="2073"/>
      <c r="LSG49" s="2073"/>
      <c r="LSH49" s="2073"/>
      <c r="LSI49" s="2073"/>
      <c r="LSJ49" s="2073"/>
      <c r="LSK49" s="2073"/>
      <c r="LSL49" s="2073"/>
      <c r="LSM49" s="2073"/>
      <c r="LSN49" s="2073"/>
      <c r="LSO49" s="2073"/>
      <c r="LSP49" s="2073"/>
      <c r="LSQ49" s="2073"/>
      <c r="LSR49" s="2073"/>
      <c r="LSS49" s="2073"/>
      <c r="LST49" s="2073"/>
      <c r="LSU49" s="2073"/>
      <c r="LSV49" s="2073"/>
      <c r="LSW49" s="2073"/>
      <c r="LSX49" s="2073"/>
      <c r="LSY49" s="2073"/>
      <c r="LSZ49" s="2073"/>
      <c r="LTA49" s="2073"/>
      <c r="LTB49" s="2073"/>
      <c r="LTC49" s="2073"/>
      <c r="LTD49" s="2073"/>
      <c r="LTE49" s="2073"/>
      <c r="LTF49" s="2073"/>
      <c r="LTG49" s="2073"/>
      <c r="LTH49" s="2073"/>
      <c r="LTI49" s="2073"/>
      <c r="LTJ49" s="2073"/>
      <c r="LTK49" s="2073"/>
      <c r="LTL49" s="2073"/>
      <c r="LTM49" s="2073"/>
      <c r="LTN49" s="2073"/>
      <c r="LTO49" s="2073"/>
      <c r="LTP49" s="2073"/>
      <c r="LTQ49" s="2073"/>
      <c r="LTR49" s="2073"/>
      <c r="LTS49" s="2073"/>
      <c r="LTT49" s="2073"/>
      <c r="LTU49" s="2073"/>
      <c r="LTV49" s="2073"/>
      <c r="LTW49" s="2073"/>
      <c r="LTX49" s="2073"/>
      <c r="LTY49" s="2073"/>
      <c r="LTZ49" s="2073"/>
      <c r="LUA49" s="2073"/>
      <c r="LUB49" s="2073"/>
      <c r="LUC49" s="2073"/>
      <c r="LUD49" s="2073"/>
      <c r="LUE49" s="2073"/>
      <c r="LUF49" s="2073"/>
      <c r="LUG49" s="2073"/>
      <c r="LUH49" s="2073"/>
      <c r="LUI49" s="2073"/>
      <c r="LUJ49" s="2073"/>
      <c r="LUK49" s="2073"/>
      <c r="LUL49" s="2073"/>
      <c r="LUM49" s="2073"/>
      <c r="LUN49" s="2073"/>
      <c r="LUO49" s="2073"/>
      <c r="LUP49" s="2073"/>
      <c r="LUQ49" s="2073"/>
      <c r="LUR49" s="2073"/>
      <c r="LUS49" s="2073"/>
      <c r="LUT49" s="2073"/>
      <c r="LUU49" s="2073"/>
      <c r="LUV49" s="2073"/>
      <c r="LUW49" s="2073"/>
      <c r="LUX49" s="2073"/>
      <c r="LUY49" s="2073"/>
      <c r="LUZ49" s="2073"/>
      <c r="LVA49" s="2073"/>
      <c r="LVB49" s="2073"/>
      <c r="LVC49" s="2073"/>
      <c r="LVD49" s="2073"/>
      <c r="LVE49" s="2073"/>
      <c r="LVF49" s="2073"/>
      <c r="LVG49" s="2073"/>
      <c r="LVH49" s="2073"/>
      <c r="LVI49" s="2073"/>
      <c r="LVJ49" s="2073"/>
      <c r="LVK49" s="2073"/>
      <c r="LVL49" s="2073"/>
      <c r="LVM49" s="2073"/>
      <c r="LVN49" s="2073"/>
      <c r="LVO49" s="2073"/>
      <c r="LVP49" s="2073"/>
      <c r="LVQ49" s="2073"/>
      <c r="LVR49" s="2073"/>
      <c r="LVS49" s="2073"/>
      <c r="LVT49" s="2073"/>
      <c r="LVU49" s="2073"/>
      <c r="LVV49" s="2073"/>
      <c r="LVW49" s="2073"/>
      <c r="LVX49" s="2073"/>
      <c r="LVY49" s="2073"/>
      <c r="LVZ49" s="2073"/>
      <c r="LWA49" s="2073"/>
      <c r="LWB49" s="2073"/>
      <c r="LWC49" s="2073"/>
      <c r="LWD49" s="2073"/>
      <c r="LWE49" s="2073"/>
      <c r="LWF49" s="2073"/>
      <c r="LWG49" s="2073"/>
      <c r="LWH49" s="2073"/>
      <c r="LWI49" s="2073"/>
      <c r="LWJ49" s="2073"/>
      <c r="LWK49" s="2073"/>
      <c r="LWL49" s="2073"/>
      <c r="LWM49" s="2073"/>
      <c r="LWN49" s="2073"/>
      <c r="LWO49" s="2073"/>
      <c r="LWP49" s="2073"/>
      <c r="LWQ49" s="2073"/>
      <c r="LWR49" s="2073"/>
      <c r="LWS49" s="2073"/>
      <c r="LWT49" s="2073"/>
      <c r="LWU49" s="2073"/>
      <c r="LWV49" s="2073"/>
      <c r="LWW49" s="2073"/>
      <c r="LWX49" s="2073"/>
      <c r="LWY49" s="2073"/>
      <c r="LWZ49" s="2073"/>
      <c r="LXA49" s="2073"/>
      <c r="LXB49" s="2073"/>
      <c r="LXC49" s="2073"/>
      <c r="LXD49" s="2073"/>
      <c r="LXE49" s="2073"/>
      <c r="LXF49" s="2073"/>
      <c r="LXG49" s="2073"/>
      <c r="LXH49" s="2073"/>
      <c r="LXI49" s="2073"/>
      <c r="LXJ49" s="2073"/>
      <c r="LXK49" s="2073"/>
      <c r="LXL49" s="2073"/>
      <c r="LXM49" s="2073"/>
      <c r="LXN49" s="2073"/>
      <c r="LXO49" s="2073"/>
      <c r="LXP49" s="2073"/>
      <c r="LXQ49" s="2073"/>
      <c r="LXR49" s="2073"/>
      <c r="LXS49" s="2073"/>
      <c r="LXT49" s="2073"/>
      <c r="LXU49" s="2073"/>
      <c r="LXV49" s="2073"/>
      <c r="LXW49" s="2073"/>
      <c r="LXX49" s="2073"/>
      <c r="LXY49" s="2073"/>
      <c r="LXZ49" s="2073"/>
      <c r="LYA49" s="2073"/>
      <c r="LYB49" s="2073"/>
      <c r="LYC49" s="2073"/>
      <c r="LYD49" s="2073"/>
      <c r="LYE49" s="2073"/>
      <c r="LYF49" s="2073"/>
      <c r="LYG49" s="2073"/>
      <c r="LYH49" s="2073"/>
      <c r="LYI49" s="2073"/>
      <c r="LYJ49" s="2073"/>
      <c r="LYK49" s="2073"/>
      <c r="LYL49" s="2073"/>
      <c r="LYM49" s="2073"/>
      <c r="LYN49" s="2073"/>
      <c r="LYO49" s="2073"/>
      <c r="LYP49" s="2073"/>
      <c r="LYQ49" s="2073"/>
      <c r="LYR49" s="2073"/>
      <c r="LYS49" s="2073"/>
      <c r="LYT49" s="2073"/>
      <c r="LYU49" s="2073"/>
      <c r="LYV49" s="2073"/>
      <c r="LYW49" s="2073"/>
      <c r="LYX49" s="2073"/>
      <c r="LYY49" s="2073"/>
      <c r="LYZ49" s="2073"/>
      <c r="LZA49" s="2073"/>
      <c r="LZB49" s="2073"/>
      <c r="LZC49" s="2073"/>
      <c r="LZD49" s="2073"/>
      <c r="LZE49" s="2073"/>
      <c r="LZF49" s="2073"/>
      <c r="LZG49" s="2073"/>
      <c r="LZH49" s="2073"/>
      <c r="LZI49" s="2073"/>
      <c r="LZJ49" s="2073"/>
      <c r="LZK49" s="2073"/>
      <c r="LZL49" s="2073"/>
      <c r="LZM49" s="2073"/>
      <c r="LZN49" s="2073"/>
      <c r="LZO49" s="2073"/>
      <c r="LZP49" s="2073"/>
      <c r="LZQ49" s="2073"/>
      <c r="LZR49" s="2073"/>
      <c r="LZS49" s="2073"/>
      <c r="LZT49" s="2073"/>
      <c r="LZU49" s="2073"/>
      <c r="LZV49" s="2073"/>
      <c r="LZW49" s="2073"/>
      <c r="LZX49" s="2073"/>
      <c r="LZY49" s="2073"/>
      <c r="LZZ49" s="2073"/>
      <c r="MAA49" s="2073"/>
      <c r="MAB49" s="2073"/>
      <c r="MAC49" s="2073"/>
      <c r="MAD49" s="2073"/>
      <c r="MAE49" s="2073"/>
      <c r="MAF49" s="2073"/>
      <c r="MAG49" s="2073"/>
      <c r="MAH49" s="2073"/>
      <c r="MAI49" s="2073"/>
      <c r="MAJ49" s="2073"/>
      <c r="MAK49" s="2073"/>
      <c r="MAL49" s="2073"/>
      <c r="MAM49" s="2073"/>
      <c r="MAN49" s="2073"/>
      <c r="MAO49" s="2073"/>
      <c r="MAP49" s="2073"/>
      <c r="MAQ49" s="2073"/>
      <c r="MAR49" s="2073"/>
      <c r="MAS49" s="2073"/>
      <c r="MAT49" s="2073"/>
      <c r="MAU49" s="2073"/>
      <c r="MAV49" s="2073"/>
      <c r="MAW49" s="2073"/>
      <c r="MAX49" s="2073"/>
      <c r="MAY49" s="2073"/>
      <c r="MAZ49" s="2073"/>
      <c r="MBA49" s="2073"/>
      <c r="MBB49" s="2073"/>
      <c r="MBC49" s="2073"/>
      <c r="MBD49" s="2073"/>
      <c r="MBE49" s="2073"/>
      <c r="MBF49" s="2073"/>
      <c r="MBG49" s="2073"/>
      <c r="MBH49" s="2073"/>
      <c r="MBI49" s="2073"/>
      <c r="MBJ49" s="2073"/>
      <c r="MBK49" s="2073"/>
      <c r="MBL49" s="2073"/>
      <c r="MBM49" s="2073"/>
      <c r="MBN49" s="2073"/>
      <c r="MBO49" s="2073"/>
      <c r="MBP49" s="2073"/>
      <c r="MBQ49" s="2073"/>
      <c r="MBR49" s="2073"/>
      <c r="MBS49" s="2073"/>
      <c r="MBT49" s="2073"/>
      <c r="MBU49" s="2073"/>
      <c r="MBV49" s="2073"/>
      <c r="MBW49" s="2073"/>
      <c r="MBX49" s="2073"/>
      <c r="MBY49" s="2073"/>
      <c r="MBZ49" s="2073"/>
      <c r="MCA49" s="2073"/>
      <c r="MCB49" s="2073"/>
      <c r="MCC49" s="2073"/>
      <c r="MCD49" s="2073"/>
      <c r="MCE49" s="2073"/>
      <c r="MCF49" s="2073"/>
      <c r="MCG49" s="2073"/>
      <c r="MCH49" s="2073"/>
      <c r="MCI49" s="2073"/>
      <c r="MCJ49" s="2073"/>
      <c r="MCK49" s="2073"/>
      <c r="MCL49" s="2073"/>
      <c r="MCM49" s="2073"/>
      <c r="MCN49" s="2073"/>
      <c r="MCO49" s="2073"/>
      <c r="MCP49" s="2073"/>
      <c r="MCQ49" s="2073"/>
      <c r="MCR49" s="2073"/>
      <c r="MCS49" s="2073"/>
      <c r="MCT49" s="2073"/>
      <c r="MCU49" s="2073"/>
      <c r="MCV49" s="2073"/>
      <c r="MCW49" s="2073"/>
      <c r="MCX49" s="2073"/>
      <c r="MCY49" s="2073"/>
      <c r="MCZ49" s="2073"/>
      <c r="MDA49" s="2073"/>
      <c r="MDB49" s="2073"/>
      <c r="MDC49" s="2073"/>
      <c r="MDD49" s="2073"/>
      <c r="MDE49" s="2073"/>
      <c r="MDF49" s="2073"/>
      <c r="MDG49" s="2073"/>
      <c r="MDH49" s="2073"/>
      <c r="MDI49" s="2073"/>
      <c r="MDJ49" s="2073"/>
      <c r="MDK49" s="2073"/>
      <c r="MDL49" s="2073"/>
      <c r="MDM49" s="2073"/>
      <c r="MDN49" s="2073"/>
      <c r="MDO49" s="2073"/>
      <c r="MDP49" s="2073"/>
      <c r="MDQ49" s="2073"/>
      <c r="MDR49" s="2073"/>
      <c r="MDS49" s="2073"/>
      <c r="MDT49" s="2073"/>
      <c r="MDU49" s="2073"/>
      <c r="MDV49" s="2073"/>
      <c r="MDW49" s="2073"/>
      <c r="MDX49" s="2073"/>
      <c r="MDY49" s="2073"/>
      <c r="MDZ49" s="2073"/>
      <c r="MEA49" s="2073"/>
      <c r="MEB49" s="2073"/>
      <c r="MEC49" s="2073"/>
      <c r="MED49" s="2073"/>
      <c r="MEE49" s="2073"/>
      <c r="MEF49" s="2073"/>
      <c r="MEG49" s="2073"/>
      <c r="MEH49" s="2073"/>
      <c r="MEI49" s="2073"/>
      <c r="MEJ49" s="2073"/>
      <c r="MEK49" s="2073"/>
      <c r="MEL49" s="2073"/>
      <c r="MEM49" s="2073"/>
      <c r="MEN49" s="2073"/>
      <c r="MEO49" s="2073"/>
      <c r="MEP49" s="2073"/>
      <c r="MEQ49" s="2073"/>
      <c r="MER49" s="2073"/>
      <c r="MES49" s="2073"/>
      <c r="MET49" s="2073"/>
      <c r="MEU49" s="2073"/>
      <c r="MEV49" s="2073"/>
      <c r="MEW49" s="2073"/>
      <c r="MEX49" s="2073"/>
      <c r="MEY49" s="2073"/>
      <c r="MEZ49" s="2073"/>
      <c r="MFA49" s="2073"/>
      <c r="MFB49" s="2073"/>
      <c r="MFC49" s="2073"/>
      <c r="MFD49" s="2073"/>
      <c r="MFE49" s="2073"/>
      <c r="MFF49" s="2073"/>
      <c r="MFG49" s="2073"/>
      <c r="MFH49" s="2073"/>
      <c r="MFI49" s="2073"/>
      <c r="MFJ49" s="2073"/>
      <c r="MFK49" s="2073"/>
      <c r="MFL49" s="2073"/>
      <c r="MFM49" s="2073"/>
      <c r="MFN49" s="2073"/>
      <c r="MFO49" s="2073"/>
      <c r="MFP49" s="2073"/>
      <c r="MFQ49" s="2073"/>
      <c r="MFR49" s="2073"/>
      <c r="MFS49" s="2073"/>
      <c r="MFT49" s="2073"/>
      <c r="MFU49" s="2073"/>
      <c r="MFV49" s="2073"/>
      <c r="MFW49" s="2073"/>
      <c r="MFX49" s="2073"/>
      <c r="MFY49" s="2073"/>
      <c r="MFZ49" s="2073"/>
      <c r="MGA49" s="2073"/>
      <c r="MGB49" s="2073"/>
      <c r="MGC49" s="2073"/>
      <c r="MGD49" s="2073"/>
      <c r="MGE49" s="2073"/>
      <c r="MGF49" s="2073"/>
      <c r="MGG49" s="2073"/>
      <c r="MGH49" s="2073"/>
      <c r="MGI49" s="2073"/>
      <c r="MGJ49" s="2073"/>
      <c r="MGK49" s="2073"/>
      <c r="MGL49" s="2073"/>
      <c r="MGM49" s="2073"/>
      <c r="MGN49" s="2073"/>
      <c r="MGO49" s="2073"/>
      <c r="MGP49" s="2073"/>
      <c r="MGQ49" s="2073"/>
      <c r="MGR49" s="2073"/>
      <c r="MGS49" s="2073"/>
      <c r="MGT49" s="2073"/>
      <c r="MGU49" s="2073"/>
      <c r="MGV49" s="2073"/>
      <c r="MGW49" s="2073"/>
      <c r="MGX49" s="2073"/>
      <c r="MGY49" s="2073"/>
      <c r="MGZ49" s="2073"/>
      <c r="MHA49" s="2073"/>
      <c r="MHB49" s="2073"/>
      <c r="MHC49" s="2073"/>
      <c r="MHD49" s="2073"/>
      <c r="MHE49" s="2073"/>
      <c r="MHF49" s="2073"/>
      <c r="MHG49" s="2073"/>
      <c r="MHH49" s="2073"/>
      <c r="MHI49" s="2073"/>
      <c r="MHJ49" s="2073"/>
      <c r="MHK49" s="2073"/>
      <c r="MHL49" s="2073"/>
      <c r="MHM49" s="2073"/>
      <c r="MHN49" s="2073"/>
      <c r="MHO49" s="2073"/>
      <c r="MHP49" s="2073"/>
      <c r="MHQ49" s="2073"/>
      <c r="MHR49" s="2073"/>
      <c r="MHS49" s="2073"/>
      <c r="MHT49" s="2073"/>
      <c r="MHU49" s="2073"/>
      <c r="MHV49" s="2073"/>
      <c r="MHW49" s="2073"/>
      <c r="MHX49" s="2073"/>
      <c r="MHY49" s="2073"/>
      <c r="MHZ49" s="2073"/>
      <c r="MIA49" s="2073"/>
      <c r="MIB49" s="2073"/>
      <c r="MIC49" s="2073"/>
      <c r="MID49" s="2073"/>
      <c r="MIE49" s="2073"/>
      <c r="MIF49" s="2073"/>
      <c r="MIG49" s="2073"/>
      <c r="MIH49" s="2073"/>
      <c r="MII49" s="2073"/>
      <c r="MIJ49" s="2073"/>
      <c r="MIK49" s="2073"/>
      <c r="MIL49" s="2073"/>
      <c r="MIM49" s="2073"/>
      <c r="MIN49" s="2073"/>
      <c r="MIO49" s="2073"/>
      <c r="MIP49" s="2073"/>
      <c r="MIQ49" s="2073"/>
      <c r="MIR49" s="2073"/>
      <c r="MIS49" s="2073"/>
      <c r="MIT49" s="2073"/>
      <c r="MIU49" s="2073"/>
      <c r="MIV49" s="2073"/>
      <c r="MIW49" s="2073"/>
      <c r="MIX49" s="2073"/>
      <c r="MIY49" s="2073"/>
      <c r="MIZ49" s="2073"/>
      <c r="MJA49" s="2073"/>
      <c r="MJB49" s="2073"/>
      <c r="MJC49" s="2073"/>
      <c r="MJD49" s="2073"/>
      <c r="MJE49" s="2073"/>
      <c r="MJF49" s="2073"/>
      <c r="MJG49" s="2073"/>
      <c r="MJH49" s="2073"/>
      <c r="MJI49" s="2073"/>
      <c r="MJJ49" s="2073"/>
      <c r="MJK49" s="2073"/>
      <c r="MJL49" s="2073"/>
      <c r="MJM49" s="2073"/>
      <c r="MJN49" s="2073"/>
      <c r="MJO49" s="2073"/>
      <c r="MJP49" s="2073"/>
      <c r="MJQ49" s="2073"/>
      <c r="MJR49" s="2073"/>
      <c r="MJS49" s="2073"/>
      <c r="MJT49" s="2073"/>
      <c r="MJU49" s="2073"/>
      <c r="MJV49" s="2073"/>
      <c r="MJW49" s="2073"/>
      <c r="MJX49" s="2073"/>
      <c r="MJY49" s="2073"/>
      <c r="MJZ49" s="2073"/>
      <c r="MKA49" s="2073"/>
      <c r="MKB49" s="2073"/>
      <c r="MKC49" s="2073"/>
      <c r="MKD49" s="2073"/>
      <c r="MKE49" s="2073"/>
      <c r="MKF49" s="2073"/>
      <c r="MKG49" s="2073"/>
      <c r="MKH49" s="2073"/>
      <c r="MKI49" s="2073"/>
      <c r="MKJ49" s="2073"/>
      <c r="MKK49" s="2073"/>
      <c r="MKL49" s="2073"/>
      <c r="MKM49" s="2073"/>
      <c r="MKN49" s="2073"/>
      <c r="MKO49" s="2073"/>
      <c r="MKP49" s="2073"/>
      <c r="MKQ49" s="2073"/>
      <c r="MKR49" s="2073"/>
      <c r="MKS49" s="2073"/>
      <c r="MKT49" s="2073"/>
      <c r="MKU49" s="2073"/>
      <c r="MKV49" s="2073"/>
      <c r="MKW49" s="2073"/>
      <c r="MKX49" s="2073"/>
      <c r="MKY49" s="2073"/>
      <c r="MKZ49" s="2073"/>
      <c r="MLA49" s="2073"/>
      <c r="MLB49" s="2073"/>
      <c r="MLC49" s="2073"/>
      <c r="MLD49" s="2073"/>
      <c r="MLE49" s="2073"/>
      <c r="MLF49" s="2073"/>
      <c r="MLG49" s="2073"/>
      <c r="MLH49" s="2073"/>
      <c r="MLI49" s="2073"/>
      <c r="MLJ49" s="2073"/>
      <c r="MLK49" s="2073"/>
      <c r="MLL49" s="2073"/>
      <c r="MLM49" s="2073"/>
      <c r="MLN49" s="2073"/>
      <c r="MLO49" s="2073"/>
      <c r="MLP49" s="2073"/>
      <c r="MLQ49" s="2073"/>
      <c r="MLR49" s="2073"/>
      <c r="MLS49" s="2073"/>
      <c r="MLT49" s="2073"/>
      <c r="MLU49" s="2073"/>
      <c r="MLV49" s="2073"/>
      <c r="MLW49" s="2073"/>
      <c r="MLX49" s="2073"/>
      <c r="MLY49" s="2073"/>
      <c r="MLZ49" s="2073"/>
      <c r="MMA49" s="2073"/>
      <c r="MMB49" s="2073"/>
      <c r="MMC49" s="2073"/>
      <c r="MMD49" s="2073"/>
      <c r="MME49" s="2073"/>
      <c r="MMF49" s="2073"/>
      <c r="MMG49" s="2073"/>
      <c r="MMH49" s="2073"/>
      <c r="MMI49" s="2073"/>
      <c r="MMJ49" s="2073"/>
      <c r="MMK49" s="2073"/>
      <c r="MML49" s="2073"/>
      <c r="MMM49" s="2073"/>
      <c r="MMN49" s="2073"/>
      <c r="MMO49" s="2073"/>
      <c r="MMP49" s="2073"/>
      <c r="MMQ49" s="2073"/>
      <c r="MMR49" s="2073"/>
      <c r="MMS49" s="2073"/>
      <c r="MMT49" s="2073"/>
      <c r="MMU49" s="2073"/>
      <c r="MMV49" s="2073"/>
      <c r="MMW49" s="2073"/>
      <c r="MMX49" s="2073"/>
      <c r="MMY49" s="2073"/>
      <c r="MMZ49" s="2073"/>
      <c r="MNA49" s="2073"/>
      <c r="MNB49" s="2073"/>
      <c r="MNC49" s="2073"/>
      <c r="MND49" s="2073"/>
      <c r="MNE49" s="2073"/>
      <c r="MNF49" s="2073"/>
      <c r="MNG49" s="2073"/>
      <c r="MNH49" s="2073"/>
      <c r="MNI49" s="2073"/>
      <c r="MNJ49" s="2073"/>
      <c r="MNK49" s="2073"/>
      <c r="MNL49" s="2073"/>
      <c r="MNM49" s="2073"/>
      <c r="MNN49" s="2073"/>
      <c r="MNO49" s="2073"/>
      <c r="MNP49" s="2073"/>
      <c r="MNQ49" s="2073"/>
      <c r="MNR49" s="2073"/>
      <c r="MNS49" s="2073"/>
      <c r="MNT49" s="2073"/>
      <c r="MNU49" s="2073"/>
      <c r="MNV49" s="2073"/>
      <c r="MNW49" s="2073"/>
      <c r="MNX49" s="2073"/>
      <c r="MNY49" s="2073"/>
      <c r="MNZ49" s="2073"/>
      <c r="MOA49" s="2073"/>
      <c r="MOB49" s="2073"/>
      <c r="MOC49" s="2073"/>
      <c r="MOD49" s="2073"/>
      <c r="MOE49" s="2073"/>
      <c r="MOF49" s="2073"/>
      <c r="MOG49" s="2073"/>
      <c r="MOH49" s="2073"/>
      <c r="MOI49" s="2073"/>
      <c r="MOJ49" s="2073"/>
      <c r="MOK49" s="2073"/>
      <c r="MOL49" s="2073"/>
      <c r="MOM49" s="2073"/>
      <c r="MON49" s="2073"/>
      <c r="MOO49" s="2073"/>
      <c r="MOP49" s="2073"/>
      <c r="MOQ49" s="2073"/>
      <c r="MOR49" s="2073"/>
      <c r="MOS49" s="2073"/>
      <c r="MOT49" s="2073"/>
      <c r="MOU49" s="2073"/>
      <c r="MOV49" s="2073"/>
      <c r="MOW49" s="2073"/>
      <c r="MOX49" s="2073"/>
      <c r="MOY49" s="2073"/>
      <c r="MOZ49" s="2073"/>
      <c r="MPA49" s="2073"/>
      <c r="MPB49" s="2073"/>
      <c r="MPC49" s="2073"/>
      <c r="MPD49" s="2073"/>
      <c r="MPE49" s="2073"/>
      <c r="MPF49" s="2073"/>
      <c r="MPG49" s="2073"/>
      <c r="MPH49" s="2073"/>
      <c r="MPI49" s="2073"/>
      <c r="MPJ49" s="2073"/>
      <c r="MPK49" s="2073"/>
      <c r="MPL49" s="2073"/>
      <c r="MPM49" s="2073"/>
      <c r="MPN49" s="2073"/>
      <c r="MPO49" s="2073"/>
      <c r="MPP49" s="2073"/>
      <c r="MPQ49" s="2073"/>
      <c r="MPR49" s="2073"/>
      <c r="MPS49" s="2073"/>
      <c r="MPT49" s="2073"/>
      <c r="MPU49" s="2073"/>
      <c r="MPV49" s="2073"/>
      <c r="MPW49" s="2073"/>
      <c r="MPX49" s="2073"/>
      <c r="MPY49" s="2073"/>
      <c r="MPZ49" s="2073"/>
      <c r="MQA49" s="2073"/>
      <c r="MQB49" s="2073"/>
      <c r="MQC49" s="2073"/>
      <c r="MQD49" s="2073"/>
      <c r="MQE49" s="2073"/>
      <c r="MQF49" s="2073"/>
      <c r="MQG49" s="2073"/>
      <c r="MQH49" s="2073"/>
      <c r="MQI49" s="2073"/>
      <c r="MQJ49" s="2073"/>
      <c r="MQK49" s="2073"/>
      <c r="MQL49" s="2073"/>
      <c r="MQM49" s="2073"/>
      <c r="MQN49" s="2073"/>
      <c r="MQO49" s="2073"/>
      <c r="MQP49" s="2073"/>
      <c r="MQQ49" s="2073"/>
      <c r="MQR49" s="2073"/>
      <c r="MQS49" s="2073"/>
      <c r="MQT49" s="2073"/>
      <c r="MQU49" s="2073"/>
      <c r="MQV49" s="2073"/>
      <c r="MQW49" s="2073"/>
      <c r="MQX49" s="2073"/>
      <c r="MQY49" s="2073"/>
      <c r="MQZ49" s="2073"/>
      <c r="MRA49" s="2073"/>
      <c r="MRB49" s="2073"/>
      <c r="MRC49" s="2073"/>
      <c r="MRD49" s="2073"/>
      <c r="MRE49" s="2073"/>
      <c r="MRF49" s="2073"/>
      <c r="MRG49" s="2073"/>
      <c r="MRH49" s="2073"/>
      <c r="MRI49" s="2073"/>
      <c r="MRJ49" s="2073"/>
      <c r="MRK49" s="2073"/>
      <c r="MRL49" s="2073"/>
      <c r="MRM49" s="2073"/>
      <c r="MRN49" s="2073"/>
      <c r="MRO49" s="2073"/>
      <c r="MRP49" s="2073"/>
      <c r="MRQ49" s="2073"/>
      <c r="MRR49" s="2073"/>
      <c r="MRS49" s="2073"/>
      <c r="MRT49" s="2073"/>
      <c r="MRU49" s="2073"/>
      <c r="MRV49" s="2073"/>
      <c r="MRW49" s="2073"/>
      <c r="MRX49" s="2073"/>
      <c r="MRY49" s="2073"/>
      <c r="MRZ49" s="2073"/>
      <c r="MSA49" s="2073"/>
      <c r="MSB49" s="2073"/>
      <c r="MSC49" s="2073"/>
      <c r="MSD49" s="2073"/>
      <c r="MSE49" s="2073"/>
      <c r="MSF49" s="2073"/>
      <c r="MSG49" s="2073"/>
      <c r="MSH49" s="2073"/>
      <c r="MSI49" s="2073"/>
      <c r="MSJ49" s="2073"/>
      <c r="MSK49" s="2073"/>
      <c r="MSL49" s="2073"/>
      <c r="MSM49" s="2073"/>
      <c r="MSN49" s="2073"/>
      <c r="MSO49" s="2073"/>
      <c r="MSP49" s="2073"/>
      <c r="MSQ49" s="2073"/>
      <c r="MSR49" s="2073"/>
      <c r="MSS49" s="2073"/>
      <c r="MST49" s="2073"/>
      <c r="MSU49" s="2073"/>
      <c r="MSV49" s="2073"/>
      <c r="MSW49" s="2073"/>
      <c r="MSX49" s="2073"/>
      <c r="MSY49" s="2073"/>
      <c r="MSZ49" s="2073"/>
      <c r="MTA49" s="2073"/>
      <c r="MTB49" s="2073"/>
      <c r="MTC49" s="2073"/>
      <c r="MTD49" s="2073"/>
      <c r="MTE49" s="2073"/>
      <c r="MTF49" s="2073"/>
      <c r="MTG49" s="2073"/>
      <c r="MTH49" s="2073"/>
      <c r="MTI49" s="2073"/>
      <c r="MTJ49" s="2073"/>
      <c r="MTK49" s="2073"/>
      <c r="MTL49" s="2073"/>
      <c r="MTM49" s="2073"/>
      <c r="MTN49" s="2073"/>
      <c r="MTO49" s="2073"/>
      <c r="MTP49" s="2073"/>
      <c r="MTQ49" s="2073"/>
      <c r="MTR49" s="2073"/>
      <c r="MTS49" s="2073"/>
      <c r="MTT49" s="2073"/>
      <c r="MTU49" s="2073"/>
      <c r="MTV49" s="2073"/>
      <c r="MTW49" s="2073"/>
      <c r="MTX49" s="2073"/>
      <c r="MTY49" s="2073"/>
      <c r="MTZ49" s="2073"/>
      <c r="MUA49" s="2073"/>
      <c r="MUB49" s="2073"/>
      <c r="MUC49" s="2073"/>
      <c r="MUD49" s="2073"/>
      <c r="MUE49" s="2073"/>
      <c r="MUF49" s="2073"/>
      <c r="MUG49" s="2073"/>
      <c r="MUH49" s="2073"/>
      <c r="MUI49" s="2073"/>
      <c r="MUJ49" s="2073"/>
      <c r="MUK49" s="2073"/>
      <c r="MUL49" s="2073"/>
      <c r="MUM49" s="2073"/>
      <c r="MUN49" s="2073"/>
      <c r="MUO49" s="2073"/>
      <c r="MUP49" s="2073"/>
      <c r="MUQ49" s="2073"/>
      <c r="MUR49" s="2073"/>
      <c r="MUS49" s="2073"/>
      <c r="MUT49" s="2073"/>
      <c r="MUU49" s="2073"/>
      <c r="MUV49" s="2073"/>
      <c r="MUW49" s="2073"/>
      <c r="MUX49" s="2073"/>
      <c r="MUY49" s="2073"/>
      <c r="MUZ49" s="2073"/>
      <c r="MVA49" s="2073"/>
      <c r="MVB49" s="2073"/>
      <c r="MVC49" s="2073"/>
      <c r="MVD49" s="2073"/>
      <c r="MVE49" s="2073"/>
      <c r="MVF49" s="2073"/>
      <c r="MVG49" s="2073"/>
      <c r="MVH49" s="2073"/>
      <c r="MVI49" s="2073"/>
      <c r="MVJ49" s="2073"/>
      <c r="MVK49" s="2073"/>
      <c r="MVL49" s="2073"/>
      <c r="MVM49" s="2073"/>
      <c r="MVN49" s="2073"/>
      <c r="MVO49" s="2073"/>
      <c r="MVP49" s="2073"/>
      <c r="MVQ49" s="2073"/>
      <c r="MVR49" s="2073"/>
      <c r="MVS49" s="2073"/>
      <c r="MVT49" s="2073"/>
      <c r="MVU49" s="2073"/>
      <c r="MVV49" s="2073"/>
      <c r="MVW49" s="2073"/>
      <c r="MVX49" s="2073"/>
      <c r="MVY49" s="2073"/>
      <c r="MVZ49" s="2073"/>
      <c r="MWA49" s="2073"/>
      <c r="MWB49" s="2073"/>
      <c r="MWC49" s="2073"/>
      <c r="MWD49" s="2073"/>
      <c r="MWE49" s="2073"/>
      <c r="MWF49" s="2073"/>
      <c r="MWG49" s="2073"/>
      <c r="MWH49" s="2073"/>
      <c r="MWI49" s="2073"/>
      <c r="MWJ49" s="2073"/>
      <c r="MWK49" s="2073"/>
      <c r="MWL49" s="2073"/>
      <c r="MWM49" s="2073"/>
      <c r="MWN49" s="2073"/>
      <c r="MWO49" s="2073"/>
      <c r="MWP49" s="2073"/>
      <c r="MWQ49" s="2073"/>
      <c r="MWR49" s="2073"/>
      <c r="MWS49" s="2073"/>
      <c r="MWT49" s="2073"/>
      <c r="MWU49" s="2073"/>
      <c r="MWV49" s="2073"/>
      <c r="MWW49" s="2073"/>
      <c r="MWX49" s="2073"/>
      <c r="MWY49" s="2073"/>
      <c r="MWZ49" s="2073"/>
      <c r="MXA49" s="2073"/>
      <c r="MXB49" s="2073"/>
      <c r="MXC49" s="2073"/>
      <c r="MXD49" s="2073"/>
      <c r="MXE49" s="2073"/>
      <c r="MXF49" s="2073"/>
      <c r="MXG49" s="2073"/>
      <c r="MXH49" s="2073"/>
      <c r="MXI49" s="2073"/>
      <c r="MXJ49" s="2073"/>
      <c r="MXK49" s="2073"/>
      <c r="MXL49" s="2073"/>
      <c r="MXM49" s="2073"/>
      <c r="MXN49" s="2073"/>
      <c r="MXO49" s="2073"/>
      <c r="MXP49" s="2073"/>
      <c r="MXQ49" s="2073"/>
      <c r="MXR49" s="2073"/>
      <c r="MXS49" s="2073"/>
      <c r="MXT49" s="2073"/>
      <c r="MXU49" s="2073"/>
      <c r="MXV49" s="2073"/>
      <c r="MXW49" s="2073"/>
      <c r="MXX49" s="2073"/>
      <c r="MXY49" s="2073"/>
      <c r="MXZ49" s="2073"/>
      <c r="MYA49" s="2073"/>
      <c r="MYB49" s="2073"/>
      <c r="MYC49" s="2073"/>
      <c r="MYD49" s="2073"/>
      <c r="MYE49" s="2073"/>
      <c r="MYF49" s="2073"/>
      <c r="MYG49" s="2073"/>
      <c r="MYH49" s="2073"/>
      <c r="MYI49" s="2073"/>
      <c r="MYJ49" s="2073"/>
      <c r="MYK49" s="2073"/>
      <c r="MYL49" s="2073"/>
      <c r="MYM49" s="2073"/>
      <c r="MYN49" s="2073"/>
      <c r="MYO49" s="2073"/>
      <c r="MYP49" s="2073"/>
      <c r="MYQ49" s="2073"/>
      <c r="MYR49" s="2073"/>
      <c r="MYS49" s="2073"/>
      <c r="MYT49" s="2073"/>
      <c r="MYU49" s="2073"/>
      <c r="MYV49" s="2073"/>
      <c r="MYW49" s="2073"/>
      <c r="MYX49" s="2073"/>
      <c r="MYY49" s="2073"/>
      <c r="MYZ49" s="2073"/>
      <c r="MZA49" s="2073"/>
      <c r="MZB49" s="2073"/>
      <c r="MZC49" s="2073"/>
      <c r="MZD49" s="2073"/>
      <c r="MZE49" s="2073"/>
      <c r="MZF49" s="2073"/>
      <c r="MZG49" s="2073"/>
      <c r="MZH49" s="2073"/>
      <c r="MZI49" s="2073"/>
      <c r="MZJ49" s="2073"/>
      <c r="MZK49" s="2073"/>
      <c r="MZL49" s="2073"/>
      <c r="MZM49" s="2073"/>
      <c r="MZN49" s="2073"/>
      <c r="MZO49" s="2073"/>
      <c r="MZP49" s="2073"/>
      <c r="MZQ49" s="2073"/>
      <c r="MZR49" s="2073"/>
      <c r="MZS49" s="2073"/>
      <c r="MZT49" s="2073"/>
      <c r="MZU49" s="2073"/>
      <c r="MZV49" s="2073"/>
      <c r="MZW49" s="2073"/>
      <c r="MZX49" s="2073"/>
      <c r="MZY49" s="2073"/>
      <c r="MZZ49" s="2073"/>
      <c r="NAA49" s="2073"/>
      <c r="NAB49" s="2073"/>
      <c r="NAC49" s="2073"/>
      <c r="NAD49" s="2073"/>
      <c r="NAE49" s="2073"/>
      <c r="NAF49" s="2073"/>
      <c r="NAG49" s="2073"/>
      <c r="NAH49" s="2073"/>
      <c r="NAI49" s="2073"/>
      <c r="NAJ49" s="2073"/>
      <c r="NAK49" s="2073"/>
      <c r="NAL49" s="2073"/>
      <c r="NAM49" s="2073"/>
      <c r="NAN49" s="2073"/>
      <c r="NAO49" s="2073"/>
      <c r="NAP49" s="2073"/>
      <c r="NAQ49" s="2073"/>
      <c r="NAR49" s="2073"/>
      <c r="NAS49" s="2073"/>
      <c r="NAT49" s="2073"/>
      <c r="NAU49" s="2073"/>
      <c r="NAV49" s="2073"/>
      <c r="NAW49" s="2073"/>
      <c r="NAX49" s="2073"/>
      <c r="NAY49" s="2073"/>
      <c r="NAZ49" s="2073"/>
      <c r="NBA49" s="2073"/>
      <c r="NBB49" s="2073"/>
      <c r="NBC49" s="2073"/>
      <c r="NBD49" s="2073"/>
      <c r="NBE49" s="2073"/>
      <c r="NBF49" s="2073"/>
      <c r="NBG49" s="2073"/>
      <c r="NBH49" s="2073"/>
      <c r="NBI49" s="2073"/>
      <c r="NBJ49" s="2073"/>
      <c r="NBK49" s="2073"/>
      <c r="NBL49" s="2073"/>
      <c r="NBM49" s="2073"/>
      <c r="NBN49" s="2073"/>
      <c r="NBO49" s="2073"/>
      <c r="NBP49" s="2073"/>
      <c r="NBQ49" s="2073"/>
      <c r="NBR49" s="2073"/>
      <c r="NBS49" s="2073"/>
      <c r="NBT49" s="2073"/>
      <c r="NBU49" s="2073"/>
      <c r="NBV49" s="2073"/>
      <c r="NBW49" s="2073"/>
      <c r="NBX49" s="2073"/>
      <c r="NBY49" s="2073"/>
      <c r="NBZ49" s="2073"/>
      <c r="NCA49" s="2073"/>
      <c r="NCB49" s="2073"/>
      <c r="NCC49" s="2073"/>
      <c r="NCD49" s="2073"/>
      <c r="NCE49" s="2073"/>
      <c r="NCF49" s="2073"/>
      <c r="NCG49" s="2073"/>
      <c r="NCH49" s="2073"/>
      <c r="NCI49" s="2073"/>
      <c r="NCJ49" s="2073"/>
      <c r="NCK49" s="2073"/>
      <c r="NCL49" s="2073"/>
      <c r="NCM49" s="2073"/>
      <c r="NCN49" s="2073"/>
      <c r="NCO49" s="2073"/>
      <c r="NCP49" s="2073"/>
      <c r="NCQ49" s="2073"/>
      <c r="NCR49" s="2073"/>
      <c r="NCS49" s="2073"/>
      <c r="NCT49" s="2073"/>
      <c r="NCU49" s="2073"/>
      <c r="NCV49" s="2073"/>
      <c r="NCW49" s="2073"/>
      <c r="NCX49" s="2073"/>
      <c r="NCY49" s="2073"/>
      <c r="NCZ49" s="2073"/>
      <c r="NDA49" s="2073"/>
      <c r="NDB49" s="2073"/>
      <c r="NDC49" s="2073"/>
      <c r="NDD49" s="2073"/>
      <c r="NDE49" s="2073"/>
      <c r="NDF49" s="2073"/>
      <c r="NDG49" s="2073"/>
      <c r="NDH49" s="2073"/>
      <c r="NDI49" s="2073"/>
      <c r="NDJ49" s="2073"/>
      <c r="NDK49" s="2073"/>
      <c r="NDL49" s="2073"/>
      <c r="NDM49" s="2073"/>
      <c r="NDN49" s="2073"/>
      <c r="NDO49" s="2073"/>
      <c r="NDP49" s="2073"/>
      <c r="NDQ49" s="2073"/>
      <c r="NDR49" s="2073"/>
      <c r="NDS49" s="2073"/>
      <c r="NDT49" s="2073"/>
      <c r="NDU49" s="2073"/>
      <c r="NDV49" s="2073"/>
      <c r="NDW49" s="2073"/>
      <c r="NDX49" s="2073"/>
      <c r="NDY49" s="2073"/>
      <c r="NDZ49" s="2073"/>
      <c r="NEA49" s="2073"/>
      <c r="NEB49" s="2073"/>
      <c r="NEC49" s="2073"/>
      <c r="NED49" s="2073"/>
      <c r="NEE49" s="2073"/>
      <c r="NEF49" s="2073"/>
      <c r="NEG49" s="2073"/>
      <c r="NEH49" s="2073"/>
      <c r="NEI49" s="2073"/>
      <c r="NEJ49" s="2073"/>
      <c r="NEK49" s="2073"/>
      <c r="NEL49" s="2073"/>
      <c r="NEM49" s="2073"/>
      <c r="NEN49" s="2073"/>
      <c r="NEO49" s="2073"/>
      <c r="NEP49" s="2073"/>
      <c r="NEQ49" s="2073"/>
      <c r="NER49" s="2073"/>
      <c r="NES49" s="2073"/>
      <c r="NET49" s="2073"/>
      <c r="NEU49" s="2073"/>
      <c r="NEV49" s="2073"/>
      <c r="NEW49" s="2073"/>
      <c r="NEX49" s="2073"/>
      <c r="NEY49" s="2073"/>
      <c r="NEZ49" s="2073"/>
      <c r="NFA49" s="2073"/>
      <c r="NFB49" s="2073"/>
      <c r="NFC49" s="2073"/>
      <c r="NFD49" s="2073"/>
      <c r="NFE49" s="2073"/>
      <c r="NFF49" s="2073"/>
      <c r="NFG49" s="2073"/>
      <c r="NFH49" s="2073"/>
      <c r="NFI49" s="2073"/>
      <c r="NFJ49" s="2073"/>
      <c r="NFK49" s="2073"/>
      <c r="NFL49" s="2073"/>
      <c r="NFM49" s="2073"/>
      <c r="NFN49" s="2073"/>
      <c r="NFO49" s="2073"/>
      <c r="NFP49" s="2073"/>
      <c r="NFQ49" s="2073"/>
      <c r="NFR49" s="2073"/>
      <c r="NFS49" s="2073"/>
      <c r="NFT49" s="2073"/>
      <c r="NFU49" s="2073"/>
      <c r="NFV49" s="2073"/>
      <c r="NFW49" s="2073"/>
      <c r="NFX49" s="2073"/>
      <c r="NFY49" s="2073"/>
      <c r="NFZ49" s="2073"/>
      <c r="NGA49" s="2073"/>
      <c r="NGB49" s="2073"/>
      <c r="NGC49" s="2073"/>
      <c r="NGD49" s="2073"/>
      <c r="NGE49" s="2073"/>
      <c r="NGF49" s="2073"/>
      <c r="NGG49" s="2073"/>
      <c r="NGH49" s="2073"/>
      <c r="NGI49" s="2073"/>
      <c r="NGJ49" s="2073"/>
      <c r="NGK49" s="2073"/>
      <c r="NGL49" s="2073"/>
      <c r="NGM49" s="2073"/>
      <c r="NGN49" s="2073"/>
      <c r="NGO49" s="2073"/>
      <c r="NGP49" s="2073"/>
      <c r="NGQ49" s="2073"/>
      <c r="NGR49" s="2073"/>
      <c r="NGS49" s="2073"/>
      <c r="NGT49" s="2073"/>
      <c r="NGU49" s="2073"/>
      <c r="NGV49" s="2073"/>
      <c r="NGW49" s="2073"/>
      <c r="NGX49" s="2073"/>
      <c r="NGY49" s="2073"/>
      <c r="NGZ49" s="2073"/>
      <c r="NHA49" s="2073"/>
      <c r="NHB49" s="2073"/>
      <c r="NHC49" s="2073"/>
      <c r="NHD49" s="2073"/>
      <c r="NHE49" s="2073"/>
      <c r="NHF49" s="2073"/>
      <c r="NHG49" s="2073"/>
      <c r="NHH49" s="2073"/>
      <c r="NHI49" s="2073"/>
      <c r="NHJ49" s="2073"/>
      <c r="NHK49" s="2073"/>
      <c r="NHL49" s="2073"/>
      <c r="NHM49" s="2073"/>
      <c r="NHN49" s="2073"/>
      <c r="NHO49" s="2073"/>
      <c r="NHP49" s="2073"/>
      <c r="NHQ49" s="2073"/>
      <c r="NHR49" s="2073"/>
      <c r="NHS49" s="2073"/>
      <c r="NHT49" s="2073"/>
      <c r="NHU49" s="2073"/>
      <c r="NHV49" s="2073"/>
      <c r="NHW49" s="2073"/>
      <c r="NHX49" s="2073"/>
      <c r="NHY49" s="2073"/>
      <c r="NHZ49" s="2073"/>
      <c r="NIA49" s="2073"/>
      <c r="NIB49" s="2073"/>
      <c r="NIC49" s="2073"/>
      <c r="NID49" s="2073"/>
      <c r="NIE49" s="2073"/>
      <c r="NIF49" s="2073"/>
      <c r="NIG49" s="2073"/>
      <c r="NIH49" s="2073"/>
      <c r="NII49" s="2073"/>
      <c r="NIJ49" s="2073"/>
      <c r="NIK49" s="2073"/>
      <c r="NIL49" s="2073"/>
      <c r="NIM49" s="2073"/>
      <c r="NIN49" s="2073"/>
      <c r="NIO49" s="2073"/>
      <c r="NIP49" s="2073"/>
      <c r="NIQ49" s="2073"/>
      <c r="NIR49" s="2073"/>
      <c r="NIS49" s="2073"/>
      <c r="NIT49" s="2073"/>
      <c r="NIU49" s="2073"/>
      <c r="NIV49" s="2073"/>
      <c r="NIW49" s="2073"/>
      <c r="NIX49" s="2073"/>
      <c r="NIY49" s="2073"/>
      <c r="NIZ49" s="2073"/>
      <c r="NJA49" s="2073"/>
      <c r="NJB49" s="2073"/>
      <c r="NJC49" s="2073"/>
      <c r="NJD49" s="2073"/>
      <c r="NJE49" s="2073"/>
      <c r="NJF49" s="2073"/>
      <c r="NJG49" s="2073"/>
      <c r="NJH49" s="2073"/>
      <c r="NJI49" s="2073"/>
      <c r="NJJ49" s="2073"/>
      <c r="NJK49" s="2073"/>
      <c r="NJL49" s="2073"/>
      <c r="NJM49" s="2073"/>
      <c r="NJN49" s="2073"/>
      <c r="NJO49" s="2073"/>
      <c r="NJP49" s="2073"/>
      <c r="NJQ49" s="2073"/>
      <c r="NJR49" s="2073"/>
      <c r="NJS49" s="2073"/>
      <c r="NJT49" s="2073"/>
      <c r="NJU49" s="2073"/>
      <c r="NJV49" s="2073"/>
      <c r="NJW49" s="2073"/>
      <c r="NJX49" s="2073"/>
      <c r="NJY49" s="2073"/>
      <c r="NJZ49" s="2073"/>
      <c r="NKA49" s="2073"/>
      <c r="NKB49" s="2073"/>
      <c r="NKC49" s="2073"/>
      <c r="NKD49" s="2073"/>
      <c r="NKE49" s="2073"/>
      <c r="NKF49" s="2073"/>
      <c r="NKG49" s="2073"/>
      <c r="NKH49" s="2073"/>
      <c r="NKI49" s="2073"/>
      <c r="NKJ49" s="2073"/>
      <c r="NKK49" s="2073"/>
      <c r="NKL49" s="2073"/>
      <c r="NKM49" s="2073"/>
      <c r="NKN49" s="2073"/>
      <c r="NKO49" s="2073"/>
      <c r="NKP49" s="2073"/>
      <c r="NKQ49" s="2073"/>
      <c r="NKR49" s="2073"/>
      <c r="NKS49" s="2073"/>
      <c r="NKT49" s="2073"/>
      <c r="NKU49" s="2073"/>
      <c r="NKV49" s="2073"/>
      <c r="NKW49" s="2073"/>
      <c r="NKX49" s="2073"/>
      <c r="NKY49" s="2073"/>
      <c r="NKZ49" s="2073"/>
      <c r="NLA49" s="2073"/>
      <c r="NLB49" s="2073"/>
      <c r="NLC49" s="2073"/>
      <c r="NLD49" s="2073"/>
      <c r="NLE49" s="2073"/>
      <c r="NLF49" s="2073"/>
      <c r="NLG49" s="2073"/>
      <c r="NLH49" s="2073"/>
      <c r="NLI49" s="2073"/>
      <c r="NLJ49" s="2073"/>
      <c r="NLK49" s="2073"/>
      <c r="NLL49" s="2073"/>
      <c r="NLM49" s="2073"/>
      <c r="NLN49" s="2073"/>
      <c r="NLO49" s="2073"/>
      <c r="NLP49" s="2073"/>
      <c r="NLQ49" s="2073"/>
      <c r="NLR49" s="2073"/>
      <c r="NLS49" s="2073"/>
      <c r="NLT49" s="2073"/>
      <c r="NLU49" s="2073"/>
      <c r="NLV49" s="2073"/>
      <c r="NLW49" s="2073"/>
      <c r="NLX49" s="2073"/>
      <c r="NLY49" s="2073"/>
      <c r="NLZ49" s="2073"/>
      <c r="NMA49" s="2073"/>
      <c r="NMB49" s="2073"/>
      <c r="NMC49" s="2073"/>
      <c r="NMD49" s="2073"/>
      <c r="NME49" s="2073"/>
      <c r="NMF49" s="2073"/>
      <c r="NMG49" s="2073"/>
      <c r="NMH49" s="2073"/>
      <c r="NMI49" s="2073"/>
      <c r="NMJ49" s="2073"/>
      <c r="NMK49" s="2073"/>
      <c r="NML49" s="2073"/>
      <c r="NMM49" s="2073"/>
      <c r="NMN49" s="2073"/>
      <c r="NMO49" s="2073"/>
      <c r="NMP49" s="2073"/>
      <c r="NMQ49" s="2073"/>
      <c r="NMR49" s="2073"/>
      <c r="NMS49" s="2073"/>
      <c r="NMT49" s="2073"/>
      <c r="NMU49" s="2073"/>
      <c r="NMV49" s="2073"/>
      <c r="NMW49" s="2073"/>
      <c r="NMX49" s="2073"/>
      <c r="NMY49" s="2073"/>
      <c r="NMZ49" s="2073"/>
      <c r="NNA49" s="2073"/>
      <c r="NNB49" s="2073"/>
      <c r="NNC49" s="2073"/>
      <c r="NND49" s="2073"/>
      <c r="NNE49" s="2073"/>
      <c r="NNF49" s="2073"/>
      <c r="NNG49" s="2073"/>
      <c r="NNH49" s="2073"/>
      <c r="NNI49" s="2073"/>
      <c r="NNJ49" s="2073"/>
      <c r="NNK49" s="2073"/>
      <c r="NNL49" s="2073"/>
      <c r="NNM49" s="2073"/>
      <c r="NNN49" s="2073"/>
      <c r="NNO49" s="2073"/>
      <c r="NNP49" s="2073"/>
      <c r="NNQ49" s="2073"/>
      <c r="NNR49" s="2073"/>
      <c r="NNS49" s="2073"/>
      <c r="NNT49" s="2073"/>
      <c r="NNU49" s="2073"/>
      <c r="NNV49" s="2073"/>
      <c r="NNW49" s="2073"/>
      <c r="NNX49" s="2073"/>
      <c r="NNY49" s="2073"/>
      <c r="NNZ49" s="2073"/>
      <c r="NOA49" s="2073"/>
      <c r="NOB49" s="2073"/>
      <c r="NOC49" s="2073"/>
      <c r="NOD49" s="2073"/>
      <c r="NOE49" s="2073"/>
      <c r="NOF49" s="2073"/>
      <c r="NOG49" s="2073"/>
      <c r="NOH49" s="2073"/>
      <c r="NOI49" s="2073"/>
      <c r="NOJ49" s="2073"/>
      <c r="NOK49" s="2073"/>
      <c r="NOL49" s="2073"/>
      <c r="NOM49" s="2073"/>
      <c r="NON49" s="2073"/>
      <c r="NOO49" s="2073"/>
      <c r="NOP49" s="2073"/>
      <c r="NOQ49" s="2073"/>
      <c r="NOR49" s="2073"/>
      <c r="NOS49" s="2073"/>
      <c r="NOT49" s="2073"/>
      <c r="NOU49" s="2073"/>
      <c r="NOV49" s="2073"/>
      <c r="NOW49" s="2073"/>
      <c r="NOX49" s="2073"/>
      <c r="NOY49" s="2073"/>
      <c r="NOZ49" s="2073"/>
      <c r="NPA49" s="2073"/>
      <c r="NPB49" s="2073"/>
      <c r="NPC49" s="2073"/>
      <c r="NPD49" s="2073"/>
      <c r="NPE49" s="2073"/>
      <c r="NPF49" s="2073"/>
      <c r="NPG49" s="2073"/>
      <c r="NPH49" s="2073"/>
      <c r="NPI49" s="2073"/>
      <c r="NPJ49" s="2073"/>
      <c r="NPK49" s="2073"/>
      <c r="NPL49" s="2073"/>
      <c r="NPM49" s="2073"/>
      <c r="NPN49" s="2073"/>
      <c r="NPO49" s="2073"/>
      <c r="NPP49" s="2073"/>
      <c r="NPQ49" s="2073"/>
      <c r="NPR49" s="2073"/>
      <c r="NPS49" s="2073"/>
      <c r="NPT49" s="2073"/>
      <c r="NPU49" s="2073"/>
      <c r="NPV49" s="2073"/>
      <c r="NPW49" s="2073"/>
      <c r="NPX49" s="2073"/>
      <c r="NPY49" s="2073"/>
      <c r="NPZ49" s="2073"/>
      <c r="NQA49" s="2073"/>
      <c r="NQB49" s="2073"/>
      <c r="NQC49" s="2073"/>
      <c r="NQD49" s="2073"/>
      <c r="NQE49" s="2073"/>
      <c r="NQF49" s="2073"/>
      <c r="NQG49" s="2073"/>
      <c r="NQH49" s="2073"/>
      <c r="NQI49" s="2073"/>
      <c r="NQJ49" s="2073"/>
      <c r="NQK49" s="2073"/>
      <c r="NQL49" s="2073"/>
      <c r="NQM49" s="2073"/>
      <c r="NQN49" s="2073"/>
      <c r="NQO49" s="2073"/>
      <c r="NQP49" s="2073"/>
      <c r="NQQ49" s="2073"/>
      <c r="NQR49" s="2073"/>
      <c r="NQS49" s="2073"/>
      <c r="NQT49" s="2073"/>
      <c r="NQU49" s="2073"/>
      <c r="NQV49" s="2073"/>
      <c r="NQW49" s="2073"/>
      <c r="NQX49" s="2073"/>
      <c r="NQY49" s="2073"/>
      <c r="NQZ49" s="2073"/>
      <c r="NRA49" s="2073"/>
      <c r="NRB49" s="2073"/>
      <c r="NRC49" s="2073"/>
      <c r="NRD49" s="2073"/>
      <c r="NRE49" s="2073"/>
      <c r="NRF49" s="2073"/>
      <c r="NRG49" s="2073"/>
      <c r="NRH49" s="2073"/>
      <c r="NRI49" s="2073"/>
      <c r="NRJ49" s="2073"/>
      <c r="NRK49" s="2073"/>
      <c r="NRL49" s="2073"/>
      <c r="NRM49" s="2073"/>
      <c r="NRN49" s="2073"/>
      <c r="NRO49" s="2073"/>
      <c r="NRP49" s="2073"/>
      <c r="NRQ49" s="2073"/>
      <c r="NRR49" s="2073"/>
      <c r="NRS49" s="2073"/>
      <c r="NRT49" s="2073"/>
      <c r="NRU49" s="2073"/>
      <c r="NRV49" s="2073"/>
      <c r="NRW49" s="2073"/>
      <c r="NRX49" s="2073"/>
      <c r="NRY49" s="2073"/>
      <c r="NRZ49" s="2073"/>
      <c r="NSA49" s="2073"/>
      <c r="NSB49" s="2073"/>
      <c r="NSC49" s="2073"/>
      <c r="NSD49" s="2073"/>
      <c r="NSE49" s="2073"/>
      <c r="NSF49" s="2073"/>
      <c r="NSG49" s="2073"/>
      <c r="NSH49" s="2073"/>
      <c r="NSI49" s="2073"/>
      <c r="NSJ49" s="2073"/>
      <c r="NSK49" s="2073"/>
      <c r="NSL49" s="2073"/>
      <c r="NSM49" s="2073"/>
      <c r="NSN49" s="2073"/>
      <c r="NSO49" s="2073"/>
      <c r="NSP49" s="2073"/>
      <c r="NSQ49" s="2073"/>
      <c r="NSR49" s="2073"/>
      <c r="NSS49" s="2073"/>
      <c r="NST49" s="2073"/>
      <c r="NSU49" s="2073"/>
      <c r="NSV49" s="2073"/>
      <c r="NSW49" s="2073"/>
      <c r="NSX49" s="2073"/>
      <c r="NSY49" s="2073"/>
      <c r="NSZ49" s="2073"/>
      <c r="NTA49" s="2073"/>
      <c r="NTB49" s="2073"/>
      <c r="NTC49" s="2073"/>
      <c r="NTD49" s="2073"/>
      <c r="NTE49" s="2073"/>
      <c r="NTF49" s="2073"/>
      <c r="NTG49" s="2073"/>
      <c r="NTH49" s="2073"/>
      <c r="NTI49" s="2073"/>
      <c r="NTJ49" s="2073"/>
      <c r="NTK49" s="2073"/>
      <c r="NTL49" s="2073"/>
      <c r="NTM49" s="2073"/>
      <c r="NTN49" s="2073"/>
      <c r="NTO49" s="2073"/>
      <c r="NTP49" s="2073"/>
      <c r="NTQ49" s="2073"/>
      <c r="NTR49" s="2073"/>
      <c r="NTS49" s="2073"/>
      <c r="NTT49" s="2073"/>
      <c r="NTU49" s="2073"/>
      <c r="NTV49" s="2073"/>
      <c r="NTW49" s="2073"/>
      <c r="NTX49" s="2073"/>
      <c r="NTY49" s="2073"/>
      <c r="NTZ49" s="2073"/>
      <c r="NUA49" s="2073"/>
      <c r="NUB49" s="2073"/>
      <c r="NUC49" s="2073"/>
      <c r="NUD49" s="2073"/>
      <c r="NUE49" s="2073"/>
      <c r="NUF49" s="2073"/>
      <c r="NUG49" s="2073"/>
      <c r="NUH49" s="2073"/>
      <c r="NUI49" s="2073"/>
      <c r="NUJ49" s="2073"/>
      <c r="NUK49" s="2073"/>
      <c r="NUL49" s="2073"/>
      <c r="NUM49" s="2073"/>
      <c r="NUN49" s="2073"/>
      <c r="NUO49" s="2073"/>
      <c r="NUP49" s="2073"/>
      <c r="NUQ49" s="2073"/>
      <c r="NUR49" s="2073"/>
      <c r="NUS49" s="2073"/>
      <c r="NUT49" s="2073"/>
      <c r="NUU49" s="2073"/>
      <c r="NUV49" s="2073"/>
      <c r="NUW49" s="2073"/>
      <c r="NUX49" s="2073"/>
      <c r="NUY49" s="2073"/>
      <c r="NUZ49" s="2073"/>
      <c r="NVA49" s="2073"/>
      <c r="NVB49" s="2073"/>
      <c r="NVC49" s="2073"/>
      <c r="NVD49" s="2073"/>
      <c r="NVE49" s="2073"/>
      <c r="NVF49" s="2073"/>
      <c r="NVG49" s="2073"/>
      <c r="NVH49" s="2073"/>
      <c r="NVI49" s="2073"/>
      <c r="NVJ49" s="2073"/>
      <c r="NVK49" s="2073"/>
      <c r="NVL49" s="2073"/>
      <c r="NVM49" s="2073"/>
      <c r="NVN49" s="2073"/>
      <c r="NVO49" s="2073"/>
      <c r="NVP49" s="2073"/>
      <c r="NVQ49" s="2073"/>
      <c r="NVR49" s="2073"/>
      <c r="NVS49" s="2073"/>
      <c r="NVT49" s="2073"/>
      <c r="NVU49" s="2073"/>
      <c r="NVV49" s="2073"/>
      <c r="NVW49" s="2073"/>
      <c r="NVX49" s="2073"/>
      <c r="NVY49" s="2073"/>
      <c r="NVZ49" s="2073"/>
      <c r="NWA49" s="2073"/>
      <c r="NWB49" s="2073"/>
      <c r="NWC49" s="2073"/>
      <c r="NWD49" s="2073"/>
      <c r="NWE49" s="2073"/>
      <c r="NWF49" s="2073"/>
      <c r="NWG49" s="2073"/>
      <c r="NWH49" s="2073"/>
      <c r="NWI49" s="2073"/>
      <c r="NWJ49" s="2073"/>
      <c r="NWK49" s="2073"/>
      <c r="NWL49" s="2073"/>
      <c r="NWM49" s="2073"/>
      <c r="NWN49" s="2073"/>
      <c r="NWO49" s="2073"/>
      <c r="NWP49" s="2073"/>
      <c r="NWQ49" s="2073"/>
      <c r="NWR49" s="2073"/>
      <c r="NWS49" s="2073"/>
      <c r="NWT49" s="2073"/>
      <c r="NWU49" s="2073"/>
      <c r="NWV49" s="2073"/>
      <c r="NWW49" s="2073"/>
      <c r="NWX49" s="2073"/>
      <c r="NWY49" s="2073"/>
      <c r="NWZ49" s="2073"/>
      <c r="NXA49" s="2073"/>
      <c r="NXB49" s="2073"/>
      <c r="NXC49" s="2073"/>
      <c r="NXD49" s="2073"/>
      <c r="NXE49" s="2073"/>
      <c r="NXF49" s="2073"/>
      <c r="NXG49" s="2073"/>
      <c r="NXH49" s="2073"/>
      <c r="NXI49" s="2073"/>
      <c r="NXJ49" s="2073"/>
      <c r="NXK49" s="2073"/>
      <c r="NXL49" s="2073"/>
      <c r="NXM49" s="2073"/>
      <c r="NXN49" s="2073"/>
      <c r="NXO49" s="2073"/>
      <c r="NXP49" s="2073"/>
      <c r="NXQ49" s="2073"/>
      <c r="NXR49" s="2073"/>
      <c r="NXS49" s="2073"/>
      <c r="NXT49" s="2073"/>
      <c r="NXU49" s="2073"/>
      <c r="NXV49" s="2073"/>
      <c r="NXW49" s="2073"/>
      <c r="NXX49" s="2073"/>
      <c r="NXY49" s="2073"/>
      <c r="NXZ49" s="2073"/>
      <c r="NYA49" s="2073"/>
      <c r="NYB49" s="2073"/>
      <c r="NYC49" s="2073"/>
      <c r="NYD49" s="2073"/>
      <c r="NYE49" s="2073"/>
      <c r="NYF49" s="2073"/>
      <c r="NYG49" s="2073"/>
      <c r="NYH49" s="2073"/>
      <c r="NYI49" s="2073"/>
      <c r="NYJ49" s="2073"/>
      <c r="NYK49" s="2073"/>
      <c r="NYL49" s="2073"/>
      <c r="NYM49" s="2073"/>
      <c r="NYN49" s="2073"/>
      <c r="NYO49" s="2073"/>
      <c r="NYP49" s="2073"/>
      <c r="NYQ49" s="2073"/>
      <c r="NYR49" s="2073"/>
      <c r="NYS49" s="2073"/>
      <c r="NYT49" s="2073"/>
      <c r="NYU49" s="2073"/>
      <c r="NYV49" s="2073"/>
      <c r="NYW49" s="2073"/>
      <c r="NYX49" s="2073"/>
      <c r="NYY49" s="2073"/>
      <c r="NYZ49" s="2073"/>
      <c r="NZA49" s="2073"/>
      <c r="NZB49" s="2073"/>
      <c r="NZC49" s="2073"/>
      <c r="NZD49" s="2073"/>
      <c r="NZE49" s="2073"/>
      <c r="NZF49" s="2073"/>
      <c r="NZG49" s="2073"/>
      <c r="NZH49" s="2073"/>
      <c r="NZI49" s="2073"/>
      <c r="NZJ49" s="2073"/>
      <c r="NZK49" s="2073"/>
      <c r="NZL49" s="2073"/>
      <c r="NZM49" s="2073"/>
      <c r="NZN49" s="2073"/>
      <c r="NZO49" s="2073"/>
      <c r="NZP49" s="2073"/>
      <c r="NZQ49" s="2073"/>
      <c r="NZR49" s="2073"/>
      <c r="NZS49" s="2073"/>
      <c r="NZT49" s="2073"/>
      <c r="NZU49" s="2073"/>
      <c r="NZV49" s="2073"/>
      <c r="NZW49" s="2073"/>
      <c r="NZX49" s="2073"/>
      <c r="NZY49" s="2073"/>
      <c r="NZZ49" s="2073"/>
      <c r="OAA49" s="2073"/>
      <c r="OAB49" s="2073"/>
      <c r="OAC49" s="2073"/>
      <c r="OAD49" s="2073"/>
      <c r="OAE49" s="2073"/>
      <c r="OAF49" s="2073"/>
      <c r="OAG49" s="2073"/>
      <c r="OAH49" s="2073"/>
      <c r="OAI49" s="2073"/>
      <c r="OAJ49" s="2073"/>
      <c r="OAK49" s="2073"/>
      <c r="OAL49" s="2073"/>
      <c r="OAM49" s="2073"/>
      <c r="OAN49" s="2073"/>
      <c r="OAO49" s="2073"/>
      <c r="OAP49" s="2073"/>
      <c r="OAQ49" s="2073"/>
      <c r="OAR49" s="2073"/>
      <c r="OAS49" s="2073"/>
      <c r="OAT49" s="2073"/>
      <c r="OAU49" s="2073"/>
      <c r="OAV49" s="2073"/>
      <c r="OAW49" s="2073"/>
      <c r="OAX49" s="2073"/>
      <c r="OAY49" s="2073"/>
      <c r="OAZ49" s="2073"/>
      <c r="OBA49" s="2073"/>
      <c r="OBB49" s="2073"/>
      <c r="OBC49" s="2073"/>
      <c r="OBD49" s="2073"/>
      <c r="OBE49" s="2073"/>
      <c r="OBF49" s="2073"/>
      <c r="OBG49" s="2073"/>
      <c r="OBH49" s="2073"/>
      <c r="OBI49" s="2073"/>
      <c r="OBJ49" s="2073"/>
      <c r="OBK49" s="2073"/>
      <c r="OBL49" s="2073"/>
      <c r="OBM49" s="2073"/>
      <c r="OBN49" s="2073"/>
      <c r="OBO49" s="2073"/>
      <c r="OBP49" s="2073"/>
      <c r="OBQ49" s="2073"/>
      <c r="OBR49" s="2073"/>
      <c r="OBS49" s="2073"/>
      <c r="OBT49" s="2073"/>
      <c r="OBU49" s="2073"/>
      <c r="OBV49" s="2073"/>
      <c r="OBW49" s="2073"/>
      <c r="OBX49" s="2073"/>
      <c r="OBY49" s="2073"/>
      <c r="OBZ49" s="2073"/>
      <c r="OCA49" s="2073"/>
      <c r="OCB49" s="2073"/>
      <c r="OCC49" s="2073"/>
      <c r="OCD49" s="2073"/>
      <c r="OCE49" s="2073"/>
      <c r="OCF49" s="2073"/>
      <c r="OCG49" s="2073"/>
      <c r="OCH49" s="2073"/>
      <c r="OCI49" s="2073"/>
      <c r="OCJ49" s="2073"/>
      <c r="OCK49" s="2073"/>
      <c r="OCL49" s="2073"/>
      <c r="OCM49" s="2073"/>
      <c r="OCN49" s="2073"/>
      <c r="OCO49" s="2073"/>
      <c r="OCP49" s="2073"/>
      <c r="OCQ49" s="2073"/>
      <c r="OCR49" s="2073"/>
      <c r="OCS49" s="2073"/>
      <c r="OCT49" s="2073"/>
      <c r="OCU49" s="2073"/>
      <c r="OCV49" s="2073"/>
      <c r="OCW49" s="2073"/>
      <c r="OCX49" s="2073"/>
      <c r="OCY49" s="2073"/>
      <c r="OCZ49" s="2073"/>
      <c r="ODA49" s="2073"/>
      <c r="ODB49" s="2073"/>
      <c r="ODC49" s="2073"/>
      <c r="ODD49" s="2073"/>
      <c r="ODE49" s="2073"/>
      <c r="ODF49" s="2073"/>
      <c r="ODG49" s="2073"/>
      <c r="ODH49" s="2073"/>
      <c r="ODI49" s="2073"/>
      <c r="ODJ49" s="2073"/>
      <c r="ODK49" s="2073"/>
      <c r="ODL49" s="2073"/>
      <c r="ODM49" s="2073"/>
      <c r="ODN49" s="2073"/>
      <c r="ODO49" s="2073"/>
      <c r="ODP49" s="2073"/>
      <c r="ODQ49" s="2073"/>
      <c r="ODR49" s="2073"/>
      <c r="ODS49" s="2073"/>
      <c r="ODT49" s="2073"/>
      <c r="ODU49" s="2073"/>
      <c r="ODV49" s="2073"/>
      <c r="ODW49" s="2073"/>
      <c r="ODX49" s="2073"/>
      <c r="ODY49" s="2073"/>
      <c r="ODZ49" s="2073"/>
      <c r="OEA49" s="2073"/>
      <c r="OEB49" s="2073"/>
      <c r="OEC49" s="2073"/>
      <c r="OED49" s="2073"/>
      <c r="OEE49" s="2073"/>
      <c r="OEF49" s="2073"/>
      <c r="OEG49" s="2073"/>
      <c r="OEH49" s="2073"/>
      <c r="OEI49" s="2073"/>
      <c r="OEJ49" s="2073"/>
      <c r="OEK49" s="2073"/>
      <c r="OEL49" s="2073"/>
      <c r="OEM49" s="2073"/>
      <c r="OEN49" s="2073"/>
      <c r="OEO49" s="2073"/>
      <c r="OEP49" s="2073"/>
      <c r="OEQ49" s="2073"/>
      <c r="OER49" s="2073"/>
      <c r="OES49" s="2073"/>
      <c r="OET49" s="2073"/>
      <c r="OEU49" s="2073"/>
      <c r="OEV49" s="2073"/>
      <c r="OEW49" s="2073"/>
      <c r="OEX49" s="2073"/>
      <c r="OEY49" s="2073"/>
      <c r="OEZ49" s="2073"/>
      <c r="OFA49" s="2073"/>
      <c r="OFB49" s="2073"/>
      <c r="OFC49" s="2073"/>
      <c r="OFD49" s="2073"/>
      <c r="OFE49" s="2073"/>
      <c r="OFF49" s="2073"/>
      <c r="OFG49" s="2073"/>
      <c r="OFH49" s="2073"/>
      <c r="OFI49" s="2073"/>
      <c r="OFJ49" s="2073"/>
      <c r="OFK49" s="2073"/>
      <c r="OFL49" s="2073"/>
      <c r="OFM49" s="2073"/>
      <c r="OFN49" s="2073"/>
      <c r="OFO49" s="2073"/>
      <c r="OFP49" s="2073"/>
      <c r="OFQ49" s="2073"/>
      <c r="OFR49" s="2073"/>
      <c r="OFS49" s="2073"/>
      <c r="OFT49" s="2073"/>
      <c r="OFU49" s="2073"/>
      <c r="OFV49" s="2073"/>
      <c r="OFW49" s="2073"/>
      <c r="OFX49" s="2073"/>
      <c r="OFY49" s="2073"/>
      <c r="OFZ49" s="2073"/>
      <c r="OGA49" s="2073"/>
      <c r="OGB49" s="2073"/>
      <c r="OGC49" s="2073"/>
      <c r="OGD49" s="2073"/>
      <c r="OGE49" s="2073"/>
      <c r="OGF49" s="2073"/>
      <c r="OGG49" s="2073"/>
      <c r="OGH49" s="2073"/>
      <c r="OGI49" s="2073"/>
      <c r="OGJ49" s="2073"/>
      <c r="OGK49" s="2073"/>
      <c r="OGL49" s="2073"/>
      <c r="OGM49" s="2073"/>
      <c r="OGN49" s="2073"/>
      <c r="OGO49" s="2073"/>
      <c r="OGP49" s="2073"/>
      <c r="OGQ49" s="2073"/>
      <c r="OGR49" s="2073"/>
      <c r="OGS49" s="2073"/>
      <c r="OGT49" s="2073"/>
      <c r="OGU49" s="2073"/>
      <c r="OGV49" s="2073"/>
      <c r="OGW49" s="2073"/>
      <c r="OGX49" s="2073"/>
      <c r="OGY49" s="2073"/>
      <c r="OGZ49" s="2073"/>
      <c r="OHA49" s="2073"/>
      <c r="OHB49" s="2073"/>
      <c r="OHC49" s="2073"/>
      <c r="OHD49" s="2073"/>
      <c r="OHE49" s="2073"/>
      <c r="OHF49" s="2073"/>
      <c r="OHG49" s="2073"/>
      <c r="OHH49" s="2073"/>
      <c r="OHI49" s="2073"/>
      <c r="OHJ49" s="2073"/>
      <c r="OHK49" s="2073"/>
      <c r="OHL49" s="2073"/>
      <c r="OHM49" s="2073"/>
      <c r="OHN49" s="2073"/>
      <c r="OHO49" s="2073"/>
      <c r="OHP49" s="2073"/>
      <c r="OHQ49" s="2073"/>
      <c r="OHR49" s="2073"/>
      <c r="OHS49" s="2073"/>
      <c r="OHT49" s="2073"/>
      <c r="OHU49" s="2073"/>
      <c r="OHV49" s="2073"/>
      <c r="OHW49" s="2073"/>
      <c r="OHX49" s="2073"/>
      <c r="OHY49" s="2073"/>
      <c r="OHZ49" s="2073"/>
      <c r="OIA49" s="2073"/>
      <c r="OIB49" s="2073"/>
      <c r="OIC49" s="2073"/>
      <c r="OID49" s="2073"/>
      <c r="OIE49" s="2073"/>
      <c r="OIF49" s="2073"/>
      <c r="OIG49" s="2073"/>
      <c r="OIH49" s="2073"/>
      <c r="OII49" s="2073"/>
      <c r="OIJ49" s="2073"/>
      <c r="OIK49" s="2073"/>
      <c r="OIL49" s="2073"/>
      <c r="OIM49" s="2073"/>
      <c r="OIN49" s="2073"/>
      <c r="OIO49" s="2073"/>
      <c r="OIP49" s="2073"/>
      <c r="OIQ49" s="2073"/>
      <c r="OIR49" s="2073"/>
      <c r="OIS49" s="2073"/>
      <c r="OIT49" s="2073"/>
      <c r="OIU49" s="2073"/>
      <c r="OIV49" s="2073"/>
      <c r="OIW49" s="2073"/>
      <c r="OIX49" s="2073"/>
      <c r="OIY49" s="2073"/>
      <c r="OIZ49" s="2073"/>
      <c r="OJA49" s="2073"/>
      <c r="OJB49" s="2073"/>
      <c r="OJC49" s="2073"/>
      <c r="OJD49" s="2073"/>
      <c r="OJE49" s="2073"/>
      <c r="OJF49" s="2073"/>
      <c r="OJG49" s="2073"/>
      <c r="OJH49" s="2073"/>
      <c r="OJI49" s="2073"/>
      <c r="OJJ49" s="2073"/>
      <c r="OJK49" s="2073"/>
      <c r="OJL49" s="2073"/>
      <c r="OJM49" s="2073"/>
      <c r="OJN49" s="2073"/>
      <c r="OJO49" s="2073"/>
      <c r="OJP49" s="2073"/>
      <c r="OJQ49" s="2073"/>
      <c r="OJR49" s="2073"/>
      <c r="OJS49" s="2073"/>
      <c r="OJT49" s="2073"/>
      <c r="OJU49" s="2073"/>
      <c r="OJV49" s="2073"/>
      <c r="OJW49" s="2073"/>
      <c r="OJX49" s="2073"/>
      <c r="OJY49" s="2073"/>
      <c r="OJZ49" s="2073"/>
      <c r="OKA49" s="2073"/>
      <c r="OKB49" s="2073"/>
      <c r="OKC49" s="2073"/>
      <c r="OKD49" s="2073"/>
      <c r="OKE49" s="2073"/>
      <c r="OKF49" s="2073"/>
      <c r="OKG49" s="2073"/>
      <c r="OKH49" s="2073"/>
      <c r="OKI49" s="2073"/>
      <c r="OKJ49" s="2073"/>
      <c r="OKK49" s="2073"/>
      <c r="OKL49" s="2073"/>
      <c r="OKM49" s="2073"/>
      <c r="OKN49" s="2073"/>
      <c r="OKO49" s="2073"/>
      <c r="OKP49" s="2073"/>
      <c r="OKQ49" s="2073"/>
      <c r="OKR49" s="2073"/>
      <c r="OKS49" s="2073"/>
      <c r="OKT49" s="2073"/>
      <c r="OKU49" s="2073"/>
      <c r="OKV49" s="2073"/>
      <c r="OKW49" s="2073"/>
      <c r="OKX49" s="2073"/>
      <c r="OKY49" s="2073"/>
      <c r="OKZ49" s="2073"/>
      <c r="OLA49" s="2073"/>
      <c r="OLB49" s="2073"/>
      <c r="OLC49" s="2073"/>
      <c r="OLD49" s="2073"/>
      <c r="OLE49" s="2073"/>
      <c r="OLF49" s="2073"/>
      <c r="OLG49" s="2073"/>
      <c r="OLH49" s="2073"/>
      <c r="OLI49" s="2073"/>
      <c r="OLJ49" s="2073"/>
      <c r="OLK49" s="2073"/>
      <c r="OLL49" s="2073"/>
      <c r="OLM49" s="2073"/>
      <c r="OLN49" s="2073"/>
      <c r="OLO49" s="2073"/>
      <c r="OLP49" s="2073"/>
      <c r="OLQ49" s="2073"/>
      <c r="OLR49" s="2073"/>
      <c r="OLS49" s="2073"/>
      <c r="OLT49" s="2073"/>
      <c r="OLU49" s="2073"/>
      <c r="OLV49" s="2073"/>
      <c r="OLW49" s="2073"/>
      <c r="OLX49" s="2073"/>
      <c r="OLY49" s="2073"/>
      <c r="OLZ49" s="2073"/>
      <c r="OMA49" s="2073"/>
      <c r="OMB49" s="2073"/>
      <c r="OMC49" s="2073"/>
      <c r="OMD49" s="2073"/>
      <c r="OME49" s="2073"/>
      <c r="OMF49" s="2073"/>
      <c r="OMG49" s="2073"/>
      <c r="OMH49" s="2073"/>
      <c r="OMI49" s="2073"/>
      <c r="OMJ49" s="2073"/>
      <c r="OMK49" s="2073"/>
      <c r="OML49" s="2073"/>
      <c r="OMM49" s="2073"/>
      <c r="OMN49" s="2073"/>
      <c r="OMO49" s="2073"/>
      <c r="OMP49" s="2073"/>
      <c r="OMQ49" s="2073"/>
      <c r="OMR49" s="2073"/>
      <c r="OMS49" s="2073"/>
      <c r="OMT49" s="2073"/>
      <c r="OMU49" s="2073"/>
      <c r="OMV49" s="2073"/>
      <c r="OMW49" s="2073"/>
      <c r="OMX49" s="2073"/>
      <c r="OMY49" s="2073"/>
      <c r="OMZ49" s="2073"/>
      <c r="ONA49" s="2073"/>
      <c r="ONB49" s="2073"/>
      <c r="ONC49" s="2073"/>
      <c r="OND49" s="2073"/>
      <c r="ONE49" s="2073"/>
      <c r="ONF49" s="2073"/>
      <c r="ONG49" s="2073"/>
      <c r="ONH49" s="2073"/>
      <c r="ONI49" s="2073"/>
      <c r="ONJ49" s="2073"/>
      <c r="ONK49" s="2073"/>
      <c r="ONL49" s="2073"/>
      <c r="ONM49" s="2073"/>
      <c r="ONN49" s="2073"/>
      <c r="ONO49" s="2073"/>
      <c r="ONP49" s="2073"/>
      <c r="ONQ49" s="2073"/>
      <c r="ONR49" s="2073"/>
      <c r="ONS49" s="2073"/>
      <c r="ONT49" s="2073"/>
      <c r="ONU49" s="2073"/>
      <c r="ONV49" s="2073"/>
      <c r="ONW49" s="2073"/>
      <c r="ONX49" s="2073"/>
      <c r="ONY49" s="2073"/>
      <c r="ONZ49" s="2073"/>
      <c r="OOA49" s="2073"/>
      <c r="OOB49" s="2073"/>
      <c r="OOC49" s="2073"/>
      <c r="OOD49" s="2073"/>
      <c r="OOE49" s="2073"/>
      <c r="OOF49" s="2073"/>
      <c r="OOG49" s="2073"/>
      <c r="OOH49" s="2073"/>
      <c r="OOI49" s="2073"/>
      <c r="OOJ49" s="2073"/>
      <c r="OOK49" s="2073"/>
      <c r="OOL49" s="2073"/>
      <c r="OOM49" s="2073"/>
      <c r="OON49" s="2073"/>
      <c r="OOO49" s="2073"/>
      <c r="OOP49" s="2073"/>
      <c r="OOQ49" s="2073"/>
      <c r="OOR49" s="2073"/>
      <c r="OOS49" s="2073"/>
      <c r="OOT49" s="2073"/>
      <c r="OOU49" s="2073"/>
      <c r="OOV49" s="2073"/>
      <c r="OOW49" s="2073"/>
      <c r="OOX49" s="2073"/>
      <c r="OOY49" s="2073"/>
      <c r="OOZ49" s="2073"/>
      <c r="OPA49" s="2073"/>
      <c r="OPB49" s="2073"/>
      <c r="OPC49" s="2073"/>
      <c r="OPD49" s="2073"/>
      <c r="OPE49" s="2073"/>
      <c r="OPF49" s="2073"/>
      <c r="OPG49" s="2073"/>
      <c r="OPH49" s="2073"/>
      <c r="OPI49" s="2073"/>
      <c r="OPJ49" s="2073"/>
      <c r="OPK49" s="2073"/>
      <c r="OPL49" s="2073"/>
      <c r="OPM49" s="2073"/>
      <c r="OPN49" s="2073"/>
      <c r="OPO49" s="2073"/>
      <c r="OPP49" s="2073"/>
      <c r="OPQ49" s="2073"/>
      <c r="OPR49" s="2073"/>
      <c r="OPS49" s="2073"/>
      <c r="OPT49" s="2073"/>
      <c r="OPU49" s="2073"/>
      <c r="OPV49" s="2073"/>
      <c r="OPW49" s="2073"/>
      <c r="OPX49" s="2073"/>
      <c r="OPY49" s="2073"/>
      <c r="OPZ49" s="2073"/>
      <c r="OQA49" s="2073"/>
      <c r="OQB49" s="2073"/>
      <c r="OQC49" s="2073"/>
      <c r="OQD49" s="2073"/>
      <c r="OQE49" s="2073"/>
      <c r="OQF49" s="2073"/>
      <c r="OQG49" s="2073"/>
      <c r="OQH49" s="2073"/>
      <c r="OQI49" s="2073"/>
      <c r="OQJ49" s="2073"/>
      <c r="OQK49" s="2073"/>
      <c r="OQL49" s="2073"/>
      <c r="OQM49" s="2073"/>
      <c r="OQN49" s="2073"/>
      <c r="OQO49" s="2073"/>
      <c r="OQP49" s="2073"/>
      <c r="OQQ49" s="2073"/>
      <c r="OQR49" s="2073"/>
      <c r="OQS49" s="2073"/>
      <c r="OQT49" s="2073"/>
      <c r="OQU49" s="2073"/>
      <c r="OQV49" s="2073"/>
      <c r="OQW49" s="2073"/>
      <c r="OQX49" s="2073"/>
      <c r="OQY49" s="2073"/>
      <c r="OQZ49" s="2073"/>
      <c r="ORA49" s="2073"/>
      <c r="ORB49" s="2073"/>
      <c r="ORC49" s="2073"/>
      <c r="ORD49" s="2073"/>
      <c r="ORE49" s="2073"/>
      <c r="ORF49" s="2073"/>
      <c r="ORG49" s="2073"/>
      <c r="ORH49" s="2073"/>
      <c r="ORI49" s="2073"/>
      <c r="ORJ49" s="2073"/>
      <c r="ORK49" s="2073"/>
      <c r="ORL49" s="2073"/>
      <c r="ORM49" s="2073"/>
      <c r="ORN49" s="2073"/>
      <c r="ORO49" s="2073"/>
      <c r="ORP49" s="2073"/>
      <c r="ORQ49" s="2073"/>
      <c r="ORR49" s="2073"/>
      <c r="ORS49" s="2073"/>
      <c r="ORT49" s="2073"/>
      <c r="ORU49" s="2073"/>
      <c r="ORV49" s="2073"/>
      <c r="ORW49" s="2073"/>
      <c r="ORX49" s="2073"/>
      <c r="ORY49" s="2073"/>
      <c r="ORZ49" s="2073"/>
      <c r="OSA49" s="2073"/>
      <c r="OSB49" s="2073"/>
      <c r="OSC49" s="2073"/>
      <c r="OSD49" s="2073"/>
      <c r="OSE49" s="2073"/>
      <c r="OSF49" s="2073"/>
      <c r="OSG49" s="2073"/>
      <c r="OSH49" s="2073"/>
      <c r="OSI49" s="2073"/>
      <c r="OSJ49" s="2073"/>
      <c r="OSK49" s="2073"/>
      <c r="OSL49" s="2073"/>
      <c r="OSM49" s="2073"/>
      <c r="OSN49" s="2073"/>
      <c r="OSO49" s="2073"/>
      <c r="OSP49" s="2073"/>
      <c r="OSQ49" s="2073"/>
      <c r="OSR49" s="2073"/>
      <c r="OSS49" s="2073"/>
      <c r="OST49" s="2073"/>
      <c r="OSU49" s="2073"/>
      <c r="OSV49" s="2073"/>
      <c r="OSW49" s="2073"/>
      <c r="OSX49" s="2073"/>
      <c r="OSY49" s="2073"/>
      <c r="OSZ49" s="2073"/>
      <c r="OTA49" s="2073"/>
      <c r="OTB49" s="2073"/>
      <c r="OTC49" s="2073"/>
      <c r="OTD49" s="2073"/>
      <c r="OTE49" s="2073"/>
      <c r="OTF49" s="2073"/>
      <c r="OTG49" s="2073"/>
      <c r="OTH49" s="2073"/>
      <c r="OTI49" s="2073"/>
      <c r="OTJ49" s="2073"/>
      <c r="OTK49" s="2073"/>
      <c r="OTL49" s="2073"/>
      <c r="OTM49" s="2073"/>
      <c r="OTN49" s="2073"/>
      <c r="OTO49" s="2073"/>
      <c r="OTP49" s="2073"/>
      <c r="OTQ49" s="2073"/>
      <c r="OTR49" s="2073"/>
      <c r="OTS49" s="2073"/>
      <c r="OTT49" s="2073"/>
      <c r="OTU49" s="2073"/>
      <c r="OTV49" s="2073"/>
      <c r="OTW49" s="2073"/>
      <c r="OTX49" s="2073"/>
      <c r="OTY49" s="2073"/>
      <c r="OTZ49" s="2073"/>
      <c r="OUA49" s="2073"/>
      <c r="OUB49" s="2073"/>
      <c r="OUC49" s="2073"/>
      <c r="OUD49" s="2073"/>
      <c r="OUE49" s="2073"/>
      <c r="OUF49" s="2073"/>
      <c r="OUG49" s="2073"/>
      <c r="OUH49" s="2073"/>
      <c r="OUI49" s="2073"/>
      <c r="OUJ49" s="2073"/>
      <c r="OUK49" s="2073"/>
      <c r="OUL49" s="2073"/>
      <c r="OUM49" s="2073"/>
      <c r="OUN49" s="2073"/>
      <c r="OUO49" s="2073"/>
      <c r="OUP49" s="2073"/>
      <c r="OUQ49" s="2073"/>
      <c r="OUR49" s="2073"/>
      <c r="OUS49" s="2073"/>
      <c r="OUT49" s="2073"/>
      <c r="OUU49" s="2073"/>
      <c r="OUV49" s="2073"/>
      <c r="OUW49" s="2073"/>
      <c r="OUX49" s="2073"/>
      <c r="OUY49" s="2073"/>
      <c r="OUZ49" s="2073"/>
      <c r="OVA49" s="2073"/>
      <c r="OVB49" s="2073"/>
      <c r="OVC49" s="2073"/>
      <c r="OVD49" s="2073"/>
      <c r="OVE49" s="2073"/>
      <c r="OVF49" s="2073"/>
      <c r="OVG49" s="2073"/>
      <c r="OVH49" s="2073"/>
      <c r="OVI49" s="2073"/>
      <c r="OVJ49" s="2073"/>
      <c r="OVK49" s="2073"/>
      <c r="OVL49" s="2073"/>
      <c r="OVM49" s="2073"/>
      <c r="OVN49" s="2073"/>
      <c r="OVO49" s="2073"/>
      <c r="OVP49" s="2073"/>
      <c r="OVQ49" s="2073"/>
      <c r="OVR49" s="2073"/>
      <c r="OVS49" s="2073"/>
      <c r="OVT49" s="2073"/>
      <c r="OVU49" s="2073"/>
      <c r="OVV49" s="2073"/>
      <c r="OVW49" s="2073"/>
      <c r="OVX49" s="2073"/>
      <c r="OVY49" s="2073"/>
      <c r="OVZ49" s="2073"/>
      <c r="OWA49" s="2073"/>
      <c r="OWB49" s="2073"/>
      <c r="OWC49" s="2073"/>
      <c r="OWD49" s="2073"/>
      <c r="OWE49" s="2073"/>
      <c r="OWF49" s="2073"/>
      <c r="OWG49" s="2073"/>
      <c r="OWH49" s="2073"/>
      <c r="OWI49" s="2073"/>
      <c r="OWJ49" s="2073"/>
      <c r="OWK49" s="2073"/>
      <c r="OWL49" s="2073"/>
      <c r="OWM49" s="2073"/>
      <c r="OWN49" s="2073"/>
      <c r="OWO49" s="2073"/>
      <c r="OWP49" s="2073"/>
      <c r="OWQ49" s="2073"/>
      <c r="OWR49" s="2073"/>
      <c r="OWS49" s="2073"/>
      <c r="OWT49" s="2073"/>
      <c r="OWU49" s="2073"/>
      <c r="OWV49" s="2073"/>
      <c r="OWW49" s="2073"/>
      <c r="OWX49" s="2073"/>
      <c r="OWY49" s="2073"/>
      <c r="OWZ49" s="2073"/>
      <c r="OXA49" s="2073"/>
      <c r="OXB49" s="2073"/>
      <c r="OXC49" s="2073"/>
      <c r="OXD49" s="2073"/>
      <c r="OXE49" s="2073"/>
      <c r="OXF49" s="2073"/>
      <c r="OXG49" s="2073"/>
      <c r="OXH49" s="2073"/>
      <c r="OXI49" s="2073"/>
      <c r="OXJ49" s="2073"/>
      <c r="OXK49" s="2073"/>
      <c r="OXL49" s="2073"/>
      <c r="OXM49" s="2073"/>
      <c r="OXN49" s="2073"/>
      <c r="OXO49" s="2073"/>
      <c r="OXP49" s="2073"/>
      <c r="OXQ49" s="2073"/>
      <c r="OXR49" s="2073"/>
      <c r="OXS49" s="2073"/>
      <c r="OXT49" s="2073"/>
      <c r="OXU49" s="2073"/>
      <c r="OXV49" s="2073"/>
      <c r="OXW49" s="2073"/>
      <c r="OXX49" s="2073"/>
      <c r="OXY49" s="2073"/>
      <c r="OXZ49" s="2073"/>
      <c r="OYA49" s="2073"/>
      <c r="OYB49" s="2073"/>
      <c r="OYC49" s="2073"/>
      <c r="OYD49" s="2073"/>
      <c r="OYE49" s="2073"/>
      <c r="OYF49" s="2073"/>
      <c r="OYG49" s="2073"/>
      <c r="OYH49" s="2073"/>
      <c r="OYI49" s="2073"/>
      <c r="OYJ49" s="2073"/>
      <c r="OYK49" s="2073"/>
      <c r="OYL49" s="2073"/>
      <c r="OYM49" s="2073"/>
      <c r="OYN49" s="2073"/>
      <c r="OYO49" s="2073"/>
      <c r="OYP49" s="2073"/>
      <c r="OYQ49" s="2073"/>
      <c r="OYR49" s="2073"/>
      <c r="OYS49" s="2073"/>
      <c r="OYT49" s="2073"/>
      <c r="OYU49" s="2073"/>
      <c r="OYV49" s="2073"/>
      <c r="OYW49" s="2073"/>
      <c r="OYX49" s="2073"/>
      <c r="OYY49" s="2073"/>
      <c r="OYZ49" s="2073"/>
      <c r="OZA49" s="2073"/>
      <c r="OZB49" s="2073"/>
      <c r="OZC49" s="2073"/>
      <c r="OZD49" s="2073"/>
      <c r="OZE49" s="2073"/>
      <c r="OZF49" s="2073"/>
      <c r="OZG49" s="2073"/>
      <c r="OZH49" s="2073"/>
      <c r="OZI49" s="2073"/>
      <c r="OZJ49" s="2073"/>
      <c r="OZK49" s="2073"/>
      <c r="OZL49" s="2073"/>
      <c r="OZM49" s="2073"/>
      <c r="OZN49" s="2073"/>
      <c r="OZO49" s="2073"/>
      <c r="OZP49" s="2073"/>
      <c r="OZQ49" s="2073"/>
      <c r="OZR49" s="2073"/>
      <c r="OZS49" s="2073"/>
      <c r="OZT49" s="2073"/>
      <c r="OZU49" s="2073"/>
      <c r="OZV49" s="2073"/>
      <c r="OZW49" s="2073"/>
      <c r="OZX49" s="2073"/>
      <c r="OZY49" s="2073"/>
      <c r="OZZ49" s="2073"/>
      <c r="PAA49" s="2073"/>
      <c r="PAB49" s="2073"/>
      <c r="PAC49" s="2073"/>
      <c r="PAD49" s="2073"/>
      <c r="PAE49" s="2073"/>
      <c r="PAF49" s="2073"/>
      <c r="PAG49" s="2073"/>
      <c r="PAH49" s="2073"/>
      <c r="PAI49" s="2073"/>
      <c r="PAJ49" s="2073"/>
      <c r="PAK49" s="2073"/>
      <c r="PAL49" s="2073"/>
      <c r="PAM49" s="2073"/>
      <c r="PAN49" s="2073"/>
      <c r="PAO49" s="2073"/>
      <c r="PAP49" s="2073"/>
      <c r="PAQ49" s="2073"/>
      <c r="PAR49" s="2073"/>
      <c r="PAS49" s="2073"/>
      <c r="PAT49" s="2073"/>
      <c r="PAU49" s="2073"/>
      <c r="PAV49" s="2073"/>
      <c r="PAW49" s="2073"/>
      <c r="PAX49" s="2073"/>
      <c r="PAY49" s="2073"/>
      <c r="PAZ49" s="2073"/>
      <c r="PBA49" s="2073"/>
      <c r="PBB49" s="2073"/>
      <c r="PBC49" s="2073"/>
      <c r="PBD49" s="2073"/>
      <c r="PBE49" s="2073"/>
      <c r="PBF49" s="2073"/>
      <c r="PBG49" s="2073"/>
      <c r="PBH49" s="2073"/>
      <c r="PBI49" s="2073"/>
      <c r="PBJ49" s="2073"/>
      <c r="PBK49" s="2073"/>
      <c r="PBL49" s="2073"/>
      <c r="PBM49" s="2073"/>
      <c r="PBN49" s="2073"/>
      <c r="PBO49" s="2073"/>
      <c r="PBP49" s="2073"/>
      <c r="PBQ49" s="2073"/>
      <c r="PBR49" s="2073"/>
      <c r="PBS49" s="2073"/>
      <c r="PBT49" s="2073"/>
      <c r="PBU49" s="2073"/>
      <c r="PBV49" s="2073"/>
      <c r="PBW49" s="2073"/>
      <c r="PBX49" s="2073"/>
      <c r="PBY49" s="2073"/>
      <c r="PBZ49" s="2073"/>
      <c r="PCA49" s="2073"/>
      <c r="PCB49" s="2073"/>
      <c r="PCC49" s="2073"/>
      <c r="PCD49" s="2073"/>
      <c r="PCE49" s="2073"/>
      <c r="PCF49" s="2073"/>
      <c r="PCG49" s="2073"/>
      <c r="PCH49" s="2073"/>
      <c r="PCI49" s="2073"/>
      <c r="PCJ49" s="2073"/>
      <c r="PCK49" s="2073"/>
      <c r="PCL49" s="2073"/>
      <c r="PCM49" s="2073"/>
      <c r="PCN49" s="2073"/>
      <c r="PCO49" s="2073"/>
      <c r="PCP49" s="2073"/>
      <c r="PCQ49" s="2073"/>
      <c r="PCR49" s="2073"/>
      <c r="PCS49" s="2073"/>
      <c r="PCT49" s="2073"/>
      <c r="PCU49" s="2073"/>
      <c r="PCV49" s="2073"/>
      <c r="PCW49" s="2073"/>
      <c r="PCX49" s="2073"/>
      <c r="PCY49" s="2073"/>
      <c r="PCZ49" s="2073"/>
      <c r="PDA49" s="2073"/>
      <c r="PDB49" s="2073"/>
      <c r="PDC49" s="2073"/>
      <c r="PDD49" s="2073"/>
      <c r="PDE49" s="2073"/>
      <c r="PDF49" s="2073"/>
      <c r="PDG49" s="2073"/>
      <c r="PDH49" s="2073"/>
      <c r="PDI49" s="2073"/>
      <c r="PDJ49" s="2073"/>
      <c r="PDK49" s="2073"/>
      <c r="PDL49" s="2073"/>
      <c r="PDM49" s="2073"/>
      <c r="PDN49" s="2073"/>
      <c r="PDO49" s="2073"/>
      <c r="PDP49" s="2073"/>
      <c r="PDQ49" s="2073"/>
      <c r="PDR49" s="2073"/>
      <c r="PDS49" s="2073"/>
      <c r="PDT49" s="2073"/>
      <c r="PDU49" s="2073"/>
      <c r="PDV49" s="2073"/>
      <c r="PDW49" s="2073"/>
      <c r="PDX49" s="2073"/>
      <c r="PDY49" s="2073"/>
      <c r="PDZ49" s="2073"/>
      <c r="PEA49" s="2073"/>
      <c r="PEB49" s="2073"/>
      <c r="PEC49" s="2073"/>
      <c r="PED49" s="2073"/>
      <c r="PEE49" s="2073"/>
      <c r="PEF49" s="2073"/>
      <c r="PEG49" s="2073"/>
      <c r="PEH49" s="2073"/>
      <c r="PEI49" s="2073"/>
      <c r="PEJ49" s="2073"/>
      <c r="PEK49" s="2073"/>
      <c r="PEL49" s="2073"/>
      <c r="PEM49" s="2073"/>
      <c r="PEN49" s="2073"/>
      <c r="PEO49" s="2073"/>
      <c r="PEP49" s="2073"/>
      <c r="PEQ49" s="2073"/>
      <c r="PER49" s="2073"/>
      <c r="PES49" s="2073"/>
      <c r="PET49" s="2073"/>
      <c r="PEU49" s="2073"/>
      <c r="PEV49" s="2073"/>
      <c r="PEW49" s="2073"/>
      <c r="PEX49" s="2073"/>
      <c r="PEY49" s="2073"/>
      <c r="PEZ49" s="2073"/>
      <c r="PFA49" s="2073"/>
      <c r="PFB49" s="2073"/>
      <c r="PFC49" s="2073"/>
      <c r="PFD49" s="2073"/>
      <c r="PFE49" s="2073"/>
      <c r="PFF49" s="2073"/>
      <c r="PFG49" s="2073"/>
      <c r="PFH49" s="2073"/>
      <c r="PFI49" s="2073"/>
      <c r="PFJ49" s="2073"/>
      <c r="PFK49" s="2073"/>
      <c r="PFL49" s="2073"/>
      <c r="PFM49" s="2073"/>
      <c r="PFN49" s="2073"/>
      <c r="PFO49" s="2073"/>
      <c r="PFP49" s="2073"/>
      <c r="PFQ49" s="2073"/>
      <c r="PFR49" s="2073"/>
      <c r="PFS49" s="2073"/>
      <c r="PFT49" s="2073"/>
      <c r="PFU49" s="2073"/>
      <c r="PFV49" s="2073"/>
      <c r="PFW49" s="2073"/>
      <c r="PFX49" s="2073"/>
      <c r="PFY49" s="2073"/>
      <c r="PFZ49" s="2073"/>
      <c r="PGA49" s="2073"/>
      <c r="PGB49" s="2073"/>
      <c r="PGC49" s="2073"/>
      <c r="PGD49" s="2073"/>
      <c r="PGE49" s="2073"/>
      <c r="PGF49" s="2073"/>
      <c r="PGG49" s="2073"/>
      <c r="PGH49" s="2073"/>
      <c r="PGI49" s="2073"/>
      <c r="PGJ49" s="2073"/>
      <c r="PGK49" s="2073"/>
      <c r="PGL49" s="2073"/>
      <c r="PGM49" s="2073"/>
      <c r="PGN49" s="2073"/>
      <c r="PGO49" s="2073"/>
      <c r="PGP49" s="2073"/>
      <c r="PGQ49" s="2073"/>
      <c r="PGR49" s="2073"/>
      <c r="PGS49" s="2073"/>
      <c r="PGT49" s="2073"/>
      <c r="PGU49" s="2073"/>
      <c r="PGV49" s="2073"/>
      <c r="PGW49" s="2073"/>
      <c r="PGX49" s="2073"/>
      <c r="PGY49" s="2073"/>
      <c r="PGZ49" s="2073"/>
      <c r="PHA49" s="2073"/>
      <c r="PHB49" s="2073"/>
      <c r="PHC49" s="2073"/>
      <c r="PHD49" s="2073"/>
      <c r="PHE49" s="2073"/>
      <c r="PHF49" s="2073"/>
      <c r="PHG49" s="2073"/>
      <c r="PHH49" s="2073"/>
      <c r="PHI49" s="2073"/>
      <c r="PHJ49" s="2073"/>
      <c r="PHK49" s="2073"/>
      <c r="PHL49" s="2073"/>
      <c r="PHM49" s="2073"/>
      <c r="PHN49" s="2073"/>
      <c r="PHO49" s="2073"/>
      <c r="PHP49" s="2073"/>
      <c r="PHQ49" s="2073"/>
      <c r="PHR49" s="2073"/>
      <c r="PHS49" s="2073"/>
      <c r="PHT49" s="2073"/>
      <c r="PHU49" s="2073"/>
      <c r="PHV49" s="2073"/>
      <c r="PHW49" s="2073"/>
      <c r="PHX49" s="2073"/>
      <c r="PHY49" s="2073"/>
      <c r="PHZ49" s="2073"/>
      <c r="PIA49" s="2073"/>
      <c r="PIB49" s="2073"/>
      <c r="PIC49" s="2073"/>
      <c r="PID49" s="2073"/>
      <c r="PIE49" s="2073"/>
      <c r="PIF49" s="2073"/>
      <c r="PIG49" s="2073"/>
      <c r="PIH49" s="2073"/>
      <c r="PII49" s="2073"/>
      <c r="PIJ49" s="2073"/>
      <c r="PIK49" s="2073"/>
      <c r="PIL49" s="2073"/>
      <c r="PIM49" s="2073"/>
      <c r="PIN49" s="2073"/>
      <c r="PIO49" s="2073"/>
      <c r="PIP49" s="2073"/>
      <c r="PIQ49" s="2073"/>
      <c r="PIR49" s="2073"/>
      <c r="PIS49" s="2073"/>
      <c r="PIT49" s="2073"/>
      <c r="PIU49" s="2073"/>
      <c r="PIV49" s="2073"/>
      <c r="PIW49" s="2073"/>
      <c r="PIX49" s="2073"/>
      <c r="PIY49" s="2073"/>
      <c r="PIZ49" s="2073"/>
      <c r="PJA49" s="2073"/>
      <c r="PJB49" s="2073"/>
      <c r="PJC49" s="2073"/>
      <c r="PJD49" s="2073"/>
      <c r="PJE49" s="2073"/>
      <c r="PJF49" s="2073"/>
      <c r="PJG49" s="2073"/>
      <c r="PJH49" s="2073"/>
      <c r="PJI49" s="2073"/>
      <c r="PJJ49" s="2073"/>
      <c r="PJK49" s="2073"/>
      <c r="PJL49" s="2073"/>
      <c r="PJM49" s="2073"/>
      <c r="PJN49" s="2073"/>
      <c r="PJO49" s="2073"/>
      <c r="PJP49" s="2073"/>
      <c r="PJQ49" s="2073"/>
      <c r="PJR49" s="2073"/>
      <c r="PJS49" s="2073"/>
      <c r="PJT49" s="2073"/>
      <c r="PJU49" s="2073"/>
      <c r="PJV49" s="2073"/>
      <c r="PJW49" s="2073"/>
      <c r="PJX49" s="2073"/>
      <c r="PJY49" s="2073"/>
      <c r="PJZ49" s="2073"/>
      <c r="PKA49" s="2073"/>
      <c r="PKB49" s="2073"/>
      <c r="PKC49" s="2073"/>
      <c r="PKD49" s="2073"/>
      <c r="PKE49" s="2073"/>
      <c r="PKF49" s="2073"/>
      <c r="PKG49" s="2073"/>
      <c r="PKH49" s="2073"/>
      <c r="PKI49" s="2073"/>
      <c r="PKJ49" s="2073"/>
      <c r="PKK49" s="2073"/>
      <c r="PKL49" s="2073"/>
      <c r="PKM49" s="2073"/>
      <c r="PKN49" s="2073"/>
      <c r="PKO49" s="2073"/>
      <c r="PKP49" s="2073"/>
      <c r="PKQ49" s="2073"/>
      <c r="PKR49" s="2073"/>
      <c r="PKS49" s="2073"/>
      <c r="PKT49" s="2073"/>
      <c r="PKU49" s="2073"/>
      <c r="PKV49" s="2073"/>
      <c r="PKW49" s="2073"/>
      <c r="PKX49" s="2073"/>
      <c r="PKY49" s="2073"/>
      <c r="PKZ49" s="2073"/>
      <c r="PLA49" s="2073"/>
      <c r="PLB49" s="2073"/>
      <c r="PLC49" s="2073"/>
      <c r="PLD49" s="2073"/>
      <c r="PLE49" s="2073"/>
      <c r="PLF49" s="2073"/>
      <c r="PLG49" s="2073"/>
      <c r="PLH49" s="2073"/>
      <c r="PLI49" s="2073"/>
      <c r="PLJ49" s="2073"/>
      <c r="PLK49" s="2073"/>
      <c r="PLL49" s="2073"/>
      <c r="PLM49" s="2073"/>
      <c r="PLN49" s="2073"/>
      <c r="PLO49" s="2073"/>
      <c r="PLP49" s="2073"/>
      <c r="PLQ49" s="2073"/>
      <c r="PLR49" s="2073"/>
      <c r="PLS49" s="2073"/>
      <c r="PLT49" s="2073"/>
      <c r="PLU49" s="2073"/>
      <c r="PLV49" s="2073"/>
      <c r="PLW49" s="2073"/>
      <c r="PLX49" s="2073"/>
      <c r="PLY49" s="2073"/>
      <c r="PLZ49" s="2073"/>
      <c r="PMA49" s="2073"/>
      <c r="PMB49" s="2073"/>
      <c r="PMC49" s="2073"/>
      <c r="PMD49" s="2073"/>
      <c r="PME49" s="2073"/>
      <c r="PMF49" s="2073"/>
      <c r="PMG49" s="2073"/>
      <c r="PMH49" s="2073"/>
      <c r="PMI49" s="2073"/>
      <c r="PMJ49" s="2073"/>
      <c r="PMK49" s="2073"/>
      <c r="PML49" s="2073"/>
      <c r="PMM49" s="2073"/>
      <c r="PMN49" s="2073"/>
      <c r="PMO49" s="2073"/>
      <c r="PMP49" s="2073"/>
      <c r="PMQ49" s="2073"/>
      <c r="PMR49" s="2073"/>
      <c r="PMS49" s="2073"/>
      <c r="PMT49" s="2073"/>
      <c r="PMU49" s="2073"/>
      <c r="PMV49" s="2073"/>
      <c r="PMW49" s="2073"/>
      <c r="PMX49" s="2073"/>
      <c r="PMY49" s="2073"/>
      <c r="PMZ49" s="2073"/>
      <c r="PNA49" s="2073"/>
      <c r="PNB49" s="2073"/>
      <c r="PNC49" s="2073"/>
      <c r="PND49" s="2073"/>
      <c r="PNE49" s="2073"/>
      <c r="PNF49" s="2073"/>
      <c r="PNG49" s="2073"/>
      <c r="PNH49" s="2073"/>
      <c r="PNI49" s="2073"/>
      <c r="PNJ49" s="2073"/>
      <c r="PNK49" s="2073"/>
      <c r="PNL49" s="2073"/>
      <c r="PNM49" s="2073"/>
      <c r="PNN49" s="2073"/>
      <c r="PNO49" s="2073"/>
      <c r="PNP49" s="2073"/>
      <c r="PNQ49" s="2073"/>
      <c r="PNR49" s="2073"/>
      <c r="PNS49" s="2073"/>
      <c r="PNT49" s="2073"/>
      <c r="PNU49" s="2073"/>
      <c r="PNV49" s="2073"/>
      <c r="PNW49" s="2073"/>
      <c r="PNX49" s="2073"/>
      <c r="PNY49" s="2073"/>
      <c r="PNZ49" s="2073"/>
      <c r="POA49" s="2073"/>
      <c r="POB49" s="2073"/>
      <c r="POC49" s="2073"/>
      <c r="POD49" s="2073"/>
      <c r="POE49" s="2073"/>
      <c r="POF49" s="2073"/>
      <c r="POG49" s="2073"/>
      <c r="POH49" s="2073"/>
      <c r="POI49" s="2073"/>
      <c r="POJ49" s="2073"/>
      <c r="POK49" s="2073"/>
      <c r="POL49" s="2073"/>
      <c r="POM49" s="2073"/>
      <c r="PON49" s="2073"/>
      <c r="POO49" s="2073"/>
      <c r="POP49" s="2073"/>
      <c r="POQ49" s="2073"/>
      <c r="POR49" s="2073"/>
      <c r="POS49" s="2073"/>
      <c r="POT49" s="2073"/>
      <c r="POU49" s="2073"/>
      <c r="POV49" s="2073"/>
      <c r="POW49" s="2073"/>
      <c r="POX49" s="2073"/>
      <c r="POY49" s="2073"/>
      <c r="POZ49" s="2073"/>
      <c r="PPA49" s="2073"/>
      <c r="PPB49" s="2073"/>
      <c r="PPC49" s="2073"/>
      <c r="PPD49" s="2073"/>
      <c r="PPE49" s="2073"/>
      <c r="PPF49" s="2073"/>
      <c r="PPG49" s="2073"/>
      <c r="PPH49" s="2073"/>
      <c r="PPI49" s="2073"/>
      <c r="PPJ49" s="2073"/>
      <c r="PPK49" s="2073"/>
      <c r="PPL49" s="2073"/>
      <c r="PPM49" s="2073"/>
      <c r="PPN49" s="2073"/>
      <c r="PPO49" s="2073"/>
      <c r="PPP49" s="2073"/>
      <c r="PPQ49" s="2073"/>
      <c r="PPR49" s="2073"/>
      <c r="PPS49" s="2073"/>
      <c r="PPT49" s="2073"/>
      <c r="PPU49" s="2073"/>
      <c r="PPV49" s="2073"/>
      <c r="PPW49" s="2073"/>
      <c r="PPX49" s="2073"/>
      <c r="PPY49" s="2073"/>
      <c r="PPZ49" s="2073"/>
      <c r="PQA49" s="2073"/>
      <c r="PQB49" s="2073"/>
      <c r="PQC49" s="2073"/>
      <c r="PQD49" s="2073"/>
      <c r="PQE49" s="2073"/>
      <c r="PQF49" s="2073"/>
      <c r="PQG49" s="2073"/>
      <c r="PQH49" s="2073"/>
      <c r="PQI49" s="2073"/>
      <c r="PQJ49" s="2073"/>
      <c r="PQK49" s="2073"/>
      <c r="PQL49" s="2073"/>
      <c r="PQM49" s="2073"/>
      <c r="PQN49" s="2073"/>
      <c r="PQO49" s="2073"/>
      <c r="PQP49" s="2073"/>
      <c r="PQQ49" s="2073"/>
      <c r="PQR49" s="2073"/>
      <c r="PQS49" s="2073"/>
      <c r="PQT49" s="2073"/>
      <c r="PQU49" s="2073"/>
      <c r="PQV49" s="2073"/>
      <c r="PQW49" s="2073"/>
      <c r="PQX49" s="2073"/>
      <c r="PQY49" s="2073"/>
      <c r="PQZ49" s="2073"/>
      <c r="PRA49" s="2073"/>
      <c r="PRB49" s="2073"/>
      <c r="PRC49" s="2073"/>
      <c r="PRD49" s="2073"/>
      <c r="PRE49" s="2073"/>
      <c r="PRF49" s="2073"/>
      <c r="PRG49" s="2073"/>
      <c r="PRH49" s="2073"/>
      <c r="PRI49" s="2073"/>
      <c r="PRJ49" s="2073"/>
      <c r="PRK49" s="2073"/>
      <c r="PRL49" s="2073"/>
      <c r="PRM49" s="2073"/>
      <c r="PRN49" s="2073"/>
      <c r="PRO49" s="2073"/>
      <c r="PRP49" s="2073"/>
      <c r="PRQ49" s="2073"/>
      <c r="PRR49" s="2073"/>
      <c r="PRS49" s="2073"/>
      <c r="PRT49" s="2073"/>
      <c r="PRU49" s="2073"/>
      <c r="PRV49" s="2073"/>
      <c r="PRW49" s="2073"/>
      <c r="PRX49" s="2073"/>
      <c r="PRY49" s="2073"/>
      <c r="PRZ49" s="2073"/>
      <c r="PSA49" s="2073"/>
      <c r="PSB49" s="2073"/>
      <c r="PSC49" s="2073"/>
      <c r="PSD49" s="2073"/>
      <c r="PSE49" s="2073"/>
      <c r="PSF49" s="2073"/>
      <c r="PSG49" s="2073"/>
      <c r="PSH49" s="2073"/>
      <c r="PSI49" s="2073"/>
      <c r="PSJ49" s="2073"/>
      <c r="PSK49" s="2073"/>
      <c r="PSL49" s="2073"/>
      <c r="PSM49" s="2073"/>
      <c r="PSN49" s="2073"/>
      <c r="PSO49" s="2073"/>
      <c r="PSP49" s="2073"/>
      <c r="PSQ49" s="2073"/>
      <c r="PSR49" s="2073"/>
      <c r="PSS49" s="2073"/>
      <c r="PST49" s="2073"/>
      <c r="PSU49" s="2073"/>
      <c r="PSV49" s="2073"/>
      <c r="PSW49" s="2073"/>
      <c r="PSX49" s="2073"/>
      <c r="PSY49" s="2073"/>
      <c r="PSZ49" s="2073"/>
      <c r="PTA49" s="2073"/>
      <c r="PTB49" s="2073"/>
      <c r="PTC49" s="2073"/>
      <c r="PTD49" s="2073"/>
      <c r="PTE49" s="2073"/>
      <c r="PTF49" s="2073"/>
      <c r="PTG49" s="2073"/>
      <c r="PTH49" s="2073"/>
      <c r="PTI49" s="2073"/>
      <c r="PTJ49" s="2073"/>
      <c r="PTK49" s="2073"/>
      <c r="PTL49" s="2073"/>
      <c r="PTM49" s="2073"/>
      <c r="PTN49" s="2073"/>
      <c r="PTO49" s="2073"/>
      <c r="PTP49" s="2073"/>
      <c r="PTQ49" s="2073"/>
      <c r="PTR49" s="2073"/>
      <c r="PTS49" s="2073"/>
      <c r="PTT49" s="2073"/>
      <c r="PTU49" s="2073"/>
      <c r="PTV49" s="2073"/>
      <c r="PTW49" s="2073"/>
      <c r="PTX49" s="2073"/>
      <c r="PTY49" s="2073"/>
      <c r="PTZ49" s="2073"/>
      <c r="PUA49" s="2073"/>
      <c r="PUB49" s="2073"/>
      <c r="PUC49" s="2073"/>
      <c r="PUD49" s="2073"/>
      <c r="PUE49" s="2073"/>
      <c r="PUF49" s="2073"/>
      <c r="PUG49" s="2073"/>
      <c r="PUH49" s="2073"/>
      <c r="PUI49" s="2073"/>
      <c r="PUJ49" s="2073"/>
      <c r="PUK49" s="2073"/>
      <c r="PUL49" s="2073"/>
      <c r="PUM49" s="2073"/>
      <c r="PUN49" s="2073"/>
      <c r="PUO49" s="2073"/>
      <c r="PUP49" s="2073"/>
      <c r="PUQ49" s="2073"/>
      <c r="PUR49" s="2073"/>
      <c r="PUS49" s="2073"/>
      <c r="PUT49" s="2073"/>
      <c r="PUU49" s="2073"/>
      <c r="PUV49" s="2073"/>
      <c r="PUW49" s="2073"/>
      <c r="PUX49" s="2073"/>
      <c r="PUY49" s="2073"/>
      <c r="PUZ49" s="2073"/>
      <c r="PVA49" s="2073"/>
      <c r="PVB49" s="2073"/>
      <c r="PVC49" s="2073"/>
      <c r="PVD49" s="2073"/>
      <c r="PVE49" s="2073"/>
      <c r="PVF49" s="2073"/>
      <c r="PVG49" s="2073"/>
      <c r="PVH49" s="2073"/>
      <c r="PVI49" s="2073"/>
      <c r="PVJ49" s="2073"/>
      <c r="PVK49" s="2073"/>
      <c r="PVL49" s="2073"/>
      <c r="PVM49" s="2073"/>
      <c r="PVN49" s="2073"/>
      <c r="PVO49" s="2073"/>
      <c r="PVP49" s="2073"/>
      <c r="PVQ49" s="2073"/>
      <c r="PVR49" s="2073"/>
      <c r="PVS49" s="2073"/>
      <c r="PVT49" s="2073"/>
      <c r="PVU49" s="2073"/>
      <c r="PVV49" s="2073"/>
      <c r="PVW49" s="2073"/>
      <c r="PVX49" s="2073"/>
      <c r="PVY49" s="2073"/>
      <c r="PVZ49" s="2073"/>
      <c r="PWA49" s="2073"/>
      <c r="PWB49" s="2073"/>
      <c r="PWC49" s="2073"/>
      <c r="PWD49" s="2073"/>
      <c r="PWE49" s="2073"/>
      <c r="PWF49" s="2073"/>
      <c r="PWG49" s="2073"/>
      <c r="PWH49" s="2073"/>
      <c r="PWI49" s="2073"/>
      <c r="PWJ49" s="2073"/>
      <c r="PWK49" s="2073"/>
      <c r="PWL49" s="2073"/>
      <c r="PWM49" s="2073"/>
      <c r="PWN49" s="2073"/>
      <c r="PWO49" s="2073"/>
      <c r="PWP49" s="2073"/>
      <c r="PWQ49" s="2073"/>
      <c r="PWR49" s="2073"/>
      <c r="PWS49" s="2073"/>
      <c r="PWT49" s="2073"/>
      <c r="PWU49" s="2073"/>
      <c r="PWV49" s="2073"/>
      <c r="PWW49" s="2073"/>
      <c r="PWX49" s="2073"/>
      <c r="PWY49" s="2073"/>
      <c r="PWZ49" s="2073"/>
      <c r="PXA49" s="2073"/>
      <c r="PXB49" s="2073"/>
      <c r="PXC49" s="2073"/>
      <c r="PXD49" s="2073"/>
      <c r="PXE49" s="2073"/>
      <c r="PXF49" s="2073"/>
      <c r="PXG49" s="2073"/>
      <c r="PXH49" s="2073"/>
      <c r="PXI49" s="2073"/>
      <c r="PXJ49" s="2073"/>
      <c r="PXK49" s="2073"/>
      <c r="PXL49" s="2073"/>
      <c r="PXM49" s="2073"/>
      <c r="PXN49" s="2073"/>
      <c r="PXO49" s="2073"/>
      <c r="PXP49" s="2073"/>
      <c r="PXQ49" s="2073"/>
      <c r="PXR49" s="2073"/>
      <c r="PXS49" s="2073"/>
      <c r="PXT49" s="2073"/>
      <c r="PXU49" s="2073"/>
      <c r="PXV49" s="2073"/>
      <c r="PXW49" s="2073"/>
      <c r="PXX49" s="2073"/>
      <c r="PXY49" s="2073"/>
      <c r="PXZ49" s="2073"/>
      <c r="PYA49" s="2073"/>
      <c r="PYB49" s="2073"/>
      <c r="PYC49" s="2073"/>
      <c r="PYD49" s="2073"/>
      <c r="PYE49" s="2073"/>
      <c r="PYF49" s="2073"/>
      <c r="PYG49" s="2073"/>
      <c r="PYH49" s="2073"/>
      <c r="PYI49" s="2073"/>
      <c r="PYJ49" s="2073"/>
      <c r="PYK49" s="2073"/>
      <c r="PYL49" s="2073"/>
      <c r="PYM49" s="2073"/>
      <c r="PYN49" s="2073"/>
      <c r="PYO49" s="2073"/>
      <c r="PYP49" s="2073"/>
      <c r="PYQ49" s="2073"/>
      <c r="PYR49" s="2073"/>
      <c r="PYS49" s="2073"/>
      <c r="PYT49" s="2073"/>
      <c r="PYU49" s="2073"/>
      <c r="PYV49" s="2073"/>
      <c r="PYW49" s="2073"/>
      <c r="PYX49" s="2073"/>
      <c r="PYY49" s="2073"/>
      <c r="PYZ49" s="2073"/>
      <c r="PZA49" s="2073"/>
      <c r="PZB49" s="2073"/>
      <c r="PZC49" s="2073"/>
      <c r="PZD49" s="2073"/>
      <c r="PZE49" s="2073"/>
      <c r="PZF49" s="2073"/>
      <c r="PZG49" s="2073"/>
      <c r="PZH49" s="2073"/>
      <c r="PZI49" s="2073"/>
      <c r="PZJ49" s="2073"/>
      <c r="PZK49" s="2073"/>
      <c r="PZL49" s="2073"/>
      <c r="PZM49" s="2073"/>
      <c r="PZN49" s="2073"/>
      <c r="PZO49" s="2073"/>
      <c r="PZP49" s="2073"/>
      <c r="PZQ49" s="2073"/>
      <c r="PZR49" s="2073"/>
      <c r="PZS49" s="2073"/>
      <c r="PZT49" s="2073"/>
      <c r="PZU49" s="2073"/>
      <c r="PZV49" s="2073"/>
      <c r="PZW49" s="2073"/>
      <c r="PZX49" s="2073"/>
      <c r="PZY49" s="2073"/>
      <c r="PZZ49" s="2073"/>
      <c r="QAA49" s="2073"/>
      <c r="QAB49" s="2073"/>
      <c r="QAC49" s="2073"/>
      <c r="QAD49" s="2073"/>
      <c r="QAE49" s="2073"/>
      <c r="QAF49" s="2073"/>
      <c r="QAG49" s="2073"/>
      <c r="QAH49" s="2073"/>
      <c r="QAI49" s="2073"/>
      <c r="QAJ49" s="2073"/>
      <c r="QAK49" s="2073"/>
      <c r="QAL49" s="2073"/>
      <c r="QAM49" s="2073"/>
      <c r="QAN49" s="2073"/>
      <c r="QAO49" s="2073"/>
      <c r="QAP49" s="2073"/>
      <c r="QAQ49" s="2073"/>
      <c r="QAR49" s="2073"/>
      <c r="QAS49" s="2073"/>
      <c r="QAT49" s="2073"/>
      <c r="QAU49" s="2073"/>
      <c r="QAV49" s="2073"/>
      <c r="QAW49" s="2073"/>
      <c r="QAX49" s="2073"/>
      <c r="QAY49" s="2073"/>
      <c r="QAZ49" s="2073"/>
      <c r="QBA49" s="2073"/>
      <c r="QBB49" s="2073"/>
      <c r="QBC49" s="2073"/>
      <c r="QBD49" s="2073"/>
      <c r="QBE49" s="2073"/>
      <c r="QBF49" s="2073"/>
      <c r="QBG49" s="2073"/>
      <c r="QBH49" s="2073"/>
      <c r="QBI49" s="2073"/>
      <c r="QBJ49" s="2073"/>
      <c r="QBK49" s="2073"/>
      <c r="QBL49" s="2073"/>
      <c r="QBM49" s="2073"/>
      <c r="QBN49" s="2073"/>
      <c r="QBO49" s="2073"/>
      <c r="QBP49" s="2073"/>
      <c r="QBQ49" s="2073"/>
      <c r="QBR49" s="2073"/>
      <c r="QBS49" s="2073"/>
      <c r="QBT49" s="2073"/>
      <c r="QBU49" s="2073"/>
      <c r="QBV49" s="2073"/>
      <c r="QBW49" s="2073"/>
      <c r="QBX49" s="2073"/>
      <c r="QBY49" s="2073"/>
      <c r="QBZ49" s="2073"/>
      <c r="QCA49" s="2073"/>
      <c r="QCB49" s="2073"/>
      <c r="QCC49" s="2073"/>
      <c r="QCD49" s="2073"/>
      <c r="QCE49" s="2073"/>
      <c r="QCF49" s="2073"/>
      <c r="QCG49" s="2073"/>
      <c r="QCH49" s="2073"/>
      <c r="QCI49" s="2073"/>
      <c r="QCJ49" s="2073"/>
      <c r="QCK49" s="2073"/>
      <c r="QCL49" s="2073"/>
      <c r="QCM49" s="2073"/>
      <c r="QCN49" s="2073"/>
      <c r="QCO49" s="2073"/>
      <c r="QCP49" s="2073"/>
      <c r="QCQ49" s="2073"/>
      <c r="QCR49" s="2073"/>
      <c r="QCS49" s="2073"/>
      <c r="QCT49" s="2073"/>
      <c r="QCU49" s="2073"/>
      <c r="QCV49" s="2073"/>
      <c r="QCW49" s="2073"/>
      <c r="QCX49" s="2073"/>
      <c r="QCY49" s="2073"/>
      <c r="QCZ49" s="2073"/>
      <c r="QDA49" s="2073"/>
      <c r="QDB49" s="2073"/>
      <c r="QDC49" s="2073"/>
      <c r="QDD49" s="2073"/>
      <c r="QDE49" s="2073"/>
      <c r="QDF49" s="2073"/>
      <c r="QDG49" s="2073"/>
      <c r="QDH49" s="2073"/>
      <c r="QDI49" s="2073"/>
      <c r="QDJ49" s="2073"/>
      <c r="QDK49" s="2073"/>
      <c r="QDL49" s="2073"/>
      <c r="QDM49" s="2073"/>
      <c r="QDN49" s="2073"/>
      <c r="QDO49" s="2073"/>
      <c r="QDP49" s="2073"/>
      <c r="QDQ49" s="2073"/>
      <c r="QDR49" s="2073"/>
      <c r="QDS49" s="2073"/>
      <c r="QDT49" s="2073"/>
      <c r="QDU49" s="2073"/>
      <c r="QDV49" s="2073"/>
      <c r="QDW49" s="2073"/>
      <c r="QDX49" s="2073"/>
      <c r="QDY49" s="2073"/>
      <c r="QDZ49" s="2073"/>
      <c r="QEA49" s="2073"/>
      <c r="QEB49" s="2073"/>
      <c r="QEC49" s="2073"/>
      <c r="QED49" s="2073"/>
      <c r="QEE49" s="2073"/>
      <c r="QEF49" s="2073"/>
      <c r="QEG49" s="2073"/>
      <c r="QEH49" s="2073"/>
      <c r="QEI49" s="2073"/>
      <c r="QEJ49" s="2073"/>
      <c r="QEK49" s="2073"/>
      <c r="QEL49" s="2073"/>
      <c r="QEM49" s="2073"/>
      <c r="QEN49" s="2073"/>
      <c r="QEO49" s="2073"/>
      <c r="QEP49" s="2073"/>
      <c r="QEQ49" s="2073"/>
      <c r="QER49" s="2073"/>
      <c r="QES49" s="2073"/>
      <c r="QET49" s="2073"/>
      <c r="QEU49" s="2073"/>
      <c r="QEV49" s="2073"/>
      <c r="QEW49" s="2073"/>
      <c r="QEX49" s="2073"/>
      <c r="QEY49" s="2073"/>
      <c r="QEZ49" s="2073"/>
      <c r="QFA49" s="2073"/>
      <c r="QFB49" s="2073"/>
      <c r="QFC49" s="2073"/>
      <c r="QFD49" s="2073"/>
      <c r="QFE49" s="2073"/>
      <c r="QFF49" s="2073"/>
      <c r="QFG49" s="2073"/>
      <c r="QFH49" s="2073"/>
      <c r="QFI49" s="2073"/>
      <c r="QFJ49" s="2073"/>
      <c r="QFK49" s="2073"/>
      <c r="QFL49" s="2073"/>
      <c r="QFM49" s="2073"/>
      <c r="QFN49" s="2073"/>
      <c r="QFO49" s="2073"/>
      <c r="QFP49" s="2073"/>
      <c r="QFQ49" s="2073"/>
      <c r="QFR49" s="2073"/>
      <c r="QFS49" s="2073"/>
      <c r="QFT49" s="2073"/>
      <c r="QFU49" s="2073"/>
      <c r="QFV49" s="2073"/>
      <c r="QFW49" s="2073"/>
      <c r="QFX49" s="2073"/>
      <c r="QFY49" s="2073"/>
      <c r="QFZ49" s="2073"/>
      <c r="QGA49" s="2073"/>
      <c r="QGB49" s="2073"/>
      <c r="QGC49" s="2073"/>
      <c r="QGD49" s="2073"/>
      <c r="QGE49" s="2073"/>
      <c r="QGF49" s="2073"/>
      <c r="QGG49" s="2073"/>
      <c r="QGH49" s="2073"/>
      <c r="QGI49" s="2073"/>
      <c r="QGJ49" s="2073"/>
      <c r="QGK49" s="2073"/>
      <c r="QGL49" s="2073"/>
      <c r="QGM49" s="2073"/>
      <c r="QGN49" s="2073"/>
      <c r="QGO49" s="2073"/>
      <c r="QGP49" s="2073"/>
      <c r="QGQ49" s="2073"/>
      <c r="QGR49" s="2073"/>
      <c r="QGS49" s="2073"/>
      <c r="QGT49" s="2073"/>
      <c r="QGU49" s="2073"/>
      <c r="QGV49" s="2073"/>
      <c r="QGW49" s="2073"/>
      <c r="QGX49" s="2073"/>
      <c r="QGY49" s="2073"/>
      <c r="QGZ49" s="2073"/>
      <c r="QHA49" s="2073"/>
      <c r="QHB49" s="2073"/>
      <c r="QHC49" s="2073"/>
      <c r="QHD49" s="2073"/>
      <c r="QHE49" s="2073"/>
      <c r="QHF49" s="2073"/>
      <c r="QHG49" s="2073"/>
      <c r="QHH49" s="2073"/>
      <c r="QHI49" s="2073"/>
      <c r="QHJ49" s="2073"/>
      <c r="QHK49" s="2073"/>
      <c r="QHL49" s="2073"/>
      <c r="QHM49" s="2073"/>
      <c r="QHN49" s="2073"/>
      <c r="QHO49" s="2073"/>
      <c r="QHP49" s="2073"/>
      <c r="QHQ49" s="2073"/>
      <c r="QHR49" s="2073"/>
      <c r="QHS49" s="2073"/>
      <c r="QHT49" s="2073"/>
      <c r="QHU49" s="2073"/>
      <c r="QHV49" s="2073"/>
      <c r="QHW49" s="2073"/>
      <c r="QHX49" s="2073"/>
      <c r="QHY49" s="2073"/>
      <c r="QHZ49" s="2073"/>
      <c r="QIA49" s="2073"/>
      <c r="QIB49" s="2073"/>
      <c r="QIC49" s="2073"/>
      <c r="QID49" s="2073"/>
      <c r="QIE49" s="2073"/>
      <c r="QIF49" s="2073"/>
      <c r="QIG49" s="2073"/>
      <c r="QIH49" s="2073"/>
      <c r="QII49" s="2073"/>
      <c r="QIJ49" s="2073"/>
      <c r="QIK49" s="2073"/>
      <c r="QIL49" s="2073"/>
      <c r="QIM49" s="2073"/>
      <c r="QIN49" s="2073"/>
      <c r="QIO49" s="2073"/>
      <c r="QIP49" s="2073"/>
      <c r="QIQ49" s="2073"/>
      <c r="QIR49" s="2073"/>
      <c r="QIS49" s="2073"/>
      <c r="QIT49" s="2073"/>
      <c r="QIU49" s="2073"/>
      <c r="QIV49" s="2073"/>
      <c r="QIW49" s="2073"/>
      <c r="QIX49" s="2073"/>
      <c r="QIY49" s="2073"/>
      <c r="QIZ49" s="2073"/>
      <c r="QJA49" s="2073"/>
      <c r="QJB49" s="2073"/>
      <c r="QJC49" s="2073"/>
      <c r="QJD49" s="2073"/>
      <c r="QJE49" s="2073"/>
      <c r="QJF49" s="2073"/>
      <c r="QJG49" s="2073"/>
      <c r="QJH49" s="2073"/>
      <c r="QJI49" s="2073"/>
      <c r="QJJ49" s="2073"/>
      <c r="QJK49" s="2073"/>
      <c r="QJL49" s="2073"/>
      <c r="QJM49" s="2073"/>
      <c r="QJN49" s="2073"/>
      <c r="QJO49" s="2073"/>
      <c r="QJP49" s="2073"/>
      <c r="QJQ49" s="2073"/>
      <c r="QJR49" s="2073"/>
      <c r="QJS49" s="2073"/>
      <c r="QJT49" s="2073"/>
      <c r="QJU49" s="2073"/>
      <c r="QJV49" s="2073"/>
      <c r="QJW49" s="2073"/>
      <c r="QJX49" s="2073"/>
      <c r="QJY49" s="2073"/>
      <c r="QJZ49" s="2073"/>
      <c r="QKA49" s="2073"/>
      <c r="QKB49" s="2073"/>
      <c r="QKC49" s="2073"/>
      <c r="QKD49" s="2073"/>
      <c r="QKE49" s="2073"/>
      <c r="QKF49" s="2073"/>
      <c r="QKG49" s="2073"/>
      <c r="QKH49" s="2073"/>
      <c r="QKI49" s="2073"/>
      <c r="QKJ49" s="2073"/>
      <c r="QKK49" s="2073"/>
      <c r="QKL49" s="2073"/>
      <c r="QKM49" s="2073"/>
      <c r="QKN49" s="2073"/>
      <c r="QKO49" s="2073"/>
      <c r="QKP49" s="2073"/>
      <c r="QKQ49" s="2073"/>
      <c r="QKR49" s="2073"/>
      <c r="QKS49" s="2073"/>
      <c r="QKT49" s="2073"/>
      <c r="QKU49" s="2073"/>
      <c r="QKV49" s="2073"/>
      <c r="QKW49" s="2073"/>
      <c r="QKX49" s="2073"/>
      <c r="QKY49" s="2073"/>
      <c r="QKZ49" s="2073"/>
      <c r="QLA49" s="2073"/>
      <c r="QLB49" s="2073"/>
      <c r="QLC49" s="2073"/>
      <c r="QLD49" s="2073"/>
      <c r="QLE49" s="2073"/>
      <c r="QLF49" s="2073"/>
      <c r="QLG49" s="2073"/>
      <c r="QLH49" s="2073"/>
      <c r="QLI49" s="2073"/>
      <c r="QLJ49" s="2073"/>
      <c r="QLK49" s="2073"/>
      <c r="QLL49" s="2073"/>
      <c r="QLM49" s="2073"/>
      <c r="QLN49" s="2073"/>
      <c r="QLO49" s="2073"/>
      <c r="QLP49" s="2073"/>
      <c r="QLQ49" s="2073"/>
      <c r="QLR49" s="2073"/>
      <c r="QLS49" s="2073"/>
      <c r="QLT49" s="2073"/>
      <c r="QLU49" s="2073"/>
      <c r="QLV49" s="2073"/>
      <c r="QLW49" s="2073"/>
      <c r="QLX49" s="2073"/>
      <c r="QLY49" s="2073"/>
      <c r="QLZ49" s="2073"/>
      <c r="QMA49" s="2073"/>
      <c r="QMB49" s="2073"/>
      <c r="QMC49" s="2073"/>
      <c r="QMD49" s="2073"/>
      <c r="QME49" s="2073"/>
      <c r="QMF49" s="2073"/>
      <c r="QMG49" s="2073"/>
      <c r="QMH49" s="2073"/>
      <c r="QMI49" s="2073"/>
      <c r="QMJ49" s="2073"/>
      <c r="QMK49" s="2073"/>
      <c r="QML49" s="2073"/>
      <c r="QMM49" s="2073"/>
      <c r="QMN49" s="2073"/>
      <c r="QMO49" s="2073"/>
      <c r="QMP49" s="2073"/>
      <c r="QMQ49" s="2073"/>
      <c r="QMR49" s="2073"/>
      <c r="QMS49" s="2073"/>
      <c r="QMT49" s="2073"/>
      <c r="QMU49" s="2073"/>
      <c r="QMV49" s="2073"/>
      <c r="QMW49" s="2073"/>
      <c r="QMX49" s="2073"/>
      <c r="QMY49" s="2073"/>
      <c r="QMZ49" s="2073"/>
      <c r="QNA49" s="2073"/>
      <c r="QNB49" s="2073"/>
      <c r="QNC49" s="2073"/>
      <c r="QND49" s="2073"/>
      <c r="QNE49" s="2073"/>
      <c r="QNF49" s="2073"/>
      <c r="QNG49" s="2073"/>
      <c r="QNH49" s="2073"/>
      <c r="QNI49" s="2073"/>
      <c r="QNJ49" s="2073"/>
      <c r="QNK49" s="2073"/>
      <c r="QNL49" s="2073"/>
      <c r="QNM49" s="2073"/>
      <c r="QNN49" s="2073"/>
      <c r="QNO49" s="2073"/>
      <c r="QNP49" s="2073"/>
      <c r="QNQ49" s="2073"/>
      <c r="QNR49" s="2073"/>
      <c r="QNS49" s="2073"/>
      <c r="QNT49" s="2073"/>
      <c r="QNU49" s="2073"/>
      <c r="QNV49" s="2073"/>
      <c r="QNW49" s="2073"/>
      <c r="QNX49" s="2073"/>
      <c r="QNY49" s="2073"/>
      <c r="QNZ49" s="2073"/>
      <c r="QOA49" s="2073"/>
      <c r="QOB49" s="2073"/>
      <c r="QOC49" s="2073"/>
      <c r="QOD49" s="2073"/>
      <c r="QOE49" s="2073"/>
      <c r="QOF49" s="2073"/>
      <c r="QOG49" s="2073"/>
      <c r="QOH49" s="2073"/>
      <c r="QOI49" s="2073"/>
      <c r="QOJ49" s="2073"/>
      <c r="QOK49" s="2073"/>
      <c r="QOL49" s="2073"/>
      <c r="QOM49" s="2073"/>
      <c r="QON49" s="2073"/>
      <c r="QOO49" s="2073"/>
      <c r="QOP49" s="2073"/>
      <c r="QOQ49" s="2073"/>
      <c r="QOR49" s="2073"/>
      <c r="QOS49" s="2073"/>
      <c r="QOT49" s="2073"/>
      <c r="QOU49" s="2073"/>
      <c r="QOV49" s="2073"/>
      <c r="QOW49" s="2073"/>
      <c r="QOX49" s="2073"/>
      <c r="QOY49" s="2073"/>
      <c r="QOZ49" s="2073"/>
      <c r="QPA49" s="2073"/>
      <c r="QPB49" s="2073"/>
      <c r="QPC49" s="2073"/>
      <c r="QPD49" s="2073"/>
      <c r="QPE49" s="2073"/>
      <c r="QPF49" s="2073"/>
      <c r="QPG49" s="2073"/>
      <c r="QPH49" s="2073"/>
      <c r="QPI49" s="2073"/>
      <c r="QPJ49" s="2073"/>
      <c r="QPK49" s="2073"/>
      <c r="QPL49" s="2073"/>
      <c r="QPM49" s="2073"/>
      <c r="QPN49" s="2073"/>
      <c r="QPO49" s="2073"/>
      <c r="QPP49" s="2073"/>
      <c r="QPQ49" s="2073"/>
      <c r="QPR49" s="2073"/>
      <c r="QPS49" s="2073"/>
      <c r="QPT49" s="2073"/>
      <c r="QPU49" s="2073"/>
      <c r="QPV49" s="2073"/>
      <c r="QPW49" s="2073"/>
      <c r="QPX49" s="2073"/>
      <c r="QPY49" s="2073"/>
      <c r="QPZ49" s="2073"/>
      <c r="QQA49" s="2073"/>
      <c r="QQB49" s="2073"/>
      <c r="QQC49" s="2073"/>
      <c r="QQD49" s="2073"/>
      <c r="QQE49" s="2073"/>
      <c r="QQF49" s="2073"/>
      <c r="QQG49" s="2073"/>
      <c r="QQH49" s="2073"/>
      <c r="QQI49" s="2073"/>
      <c r="QQJ49" s="2073"/>
      <c r="QQK49" s="2073"/>
      <c r="QQL49" s="2073"/>
      <c r="QQM49" s="2073"/>
      <c r="QQN49" s="2073"/>
      <c r="QQO49" s="2073"/>
      <c r="QQP49" s="2073"/>
      <c r="QQQ49" s="2073"/>
      <c r="QQR49" s="2073"/>
      <c r="QQS49" s="2073"/>
      <c r="QQT49" s="2073"/>
      <c r="QQU49" s="2073"/>
      <c r="QQV49" s="2073"/>
      <c r="QQW49" s="2073"/>
      <c r="QQX49" s="2073"/>
      <c r="QQY49" s="2073"/>
      <c r="QQZ49" s="2073"/>
      <c r="QRA49" s="2073"/>
      <c r="QRB49" s="2073"/>
      <c r="QRC49" s="2073"/>
      <c r="QRD49" s="2073"/>
      <c r="QRE49" s="2073"/>
      <c r="QRF49" s="2073"/>
      <c r="QRG49" s="2073"/>
      <c r="QRH49" s="2073"/>
      <c r="QRI49" s="2073"/>
      <c r="QRJ49" s="2073"/>
      <c r="QRK49" s="2073"/>
      <c r="QRL49" s="2073"/>
      <c r="QRM49" s="2073"/>
      <c r="QRN49" s="2073"/>
      <c r="QRO49" s="2073"/>
      <c r="QRP49" s="2073"/>
      <c r="QRQ49" s="2073"/>
      <c r="QRR49" s="2073"/>
      <c r="QRS49" s="2073"/>
      <c r="QRT49" s="2073"/>
      <c r="QRU49" s="2073"/>
      <c r="QRV49" s="2073"/>
      <c r="QRW49" s="2073"/>
      <c r="QRX49" s="2073"/>
      <c r="QRY49" s="2073"/>
      <c r="QRZ49" s="2073"/>
      <c r="QSA49" s="2073"/>
      <c r="QSB49" s="2073"/>
      <c r="QSC49" s="2073"/>
      <c r="QSD49" s="2073"/>
      <c r="QSE49" s="2073"/>
      <c r="QSF49" s="2073"/>
      <c r="QSG49" s="2073"/>
      <c r="QSH49" s="2073"/>
      <c r="QSI49" s="2073"/>
      <c r="QSJ49" s="2073"/>
      <c r="QSK49" s="2073"/>
      <c r="QSL49" s="2073"/>
      <c r="QSM49" s="2073"/>
      <c r="QSN49" s="2073"/>
      <c r="QSO49" s="2073"/>
      <c r="QSP49" s="2073"/>
      <c r="QSQ49" s="2073"/>
      <c r="QSR49" s="2073"/>
      <c r="QSS49" s="2073"/>
      <c r="QST49" s="2073"/>
      <c r="QSU49" s="2073"/>
      <c r="QSV49" s="2073"/>
      <c r="QSW49" s="2073"/>
      <c r="QSX49" s="2073"/>
      <c r="QSY49" s="2073"/>
      <c r="QSZ49" s="2073"/>
      <c r="QTA49" s="2073"/>
      <c r="QTB49" s="2073"/>
      <c r="QTC49" s="2073"/>
      <c r="QTD49" s="2073"/>
      <c r="QTE49" s="2073"/>
      <c r="QTF49" s="2073"/>
      <c r="QTG49" s="2073"/>
      <c r="QTH49" s="2073"/>
      <c r="QTI49" s="2073"/>
      <c r="QTJ49" s="2073"/>
      <c r="QTK49" s="2073"/>
      <c r="QTL49" s="2073"/>
      <c r="QTM49" s="2073"/>
      <c r="QTN49" s="2073"/>
      <c r="QTO49" s="2073"/>
      <c r="QTP49" s="2073"/>
      <c r="QTQ49" s="2073"/>
      <c r="QTR49" s="2073"/>
      <c r="QTS49" s="2073"/>
      <c r="QTT49" s="2073"/>
      <c r="QTU49" s="2073"/>
      <c r="QTV49" s="2073"/>
      <c r="QTW49" s="2073"/>
      <c r="QTX49" s="2073"/>
      <c r="QTY49" s="2073"/>
      <c r="QTZ49" s="2073"/>
      <c r="QUA49" s="2073"/>
      <c r="QUB49" s="2073"/>
      <c r="QUC49" s="2073"/>
      <c r="QUD49" s="2073"/>
      <c r="QUE49" s="2073"/>
      <c r="QUF49" s="2073"/>
      <c r="QUG49" s="2073"/>
      <c r="QUH49" s="2073"/>
      <c r="QUI49" s="2073"/>
      <c r="QUJ49" s="2073"/>
      <c r="QUK49" s="2073"/>
      <c r="QUL49" s="2073"/>
      <c r="QUM49" s="2073"/>
      <c r="QUN49" s="2073"/>
      <c r="QUO49" s="2073"/>
      <c r="QUP49" s="2073"/>
      <c r="QUQ49" s="2073"/>
      <c r="QUR49" s="2073"/>
      <c r="QUS49" s="2073"/>
      <c r="QUT49" s="2073"/>
      <c r="QUU49" s="2073"/>
      <c r="QUV49" s="2073"/>
      <c r="QUW49" s="2073"/>
      <c r="QUX49" s="2073"/>
      <c r="QUY49" s="2073"/>
      <c r="QUZ49" s="2073"/>
      <c r="QVA49" s="2073"/>
      <c r="QVB49" s="2073"/>
      <c r="QVC49" s="2073"/>
      <c r="QVD49" s="2073"/>
      <c r="QVE49" s="2073"/>
      <c r="QVF49" s="2073"/>
      <c r="QVG49" s="2073"/>
      <c r="QVH49" s="2073"/>
      <c r="QVI49" s="2073"/>
      <c r="QVJ49" s="2073"/>
      <c r="QVK49" s="2073"/>
      <c r="QVL49" s="2073"/>
      <c r="QVM49" s="2073"/>
      <c r="QVN49" s="2073"/>
      <c r="QVO49" s="2073"/>
      <c r="QVP49" s="2073"/>
      <c r="QVQ49" s="2073"/>
      <c r="QVR49" s="2073"/>
      <c r="QVS49" s="2073"/>
      <c r="QVT49" s="2073"/>
      <c r="QVU49" s="2073"/>
      <c r="QVV49" s="2073"/>
      <c r="QVW49" s="2073"/>
      <c r="QVX49" s="2073"/>
      <c r="QVY49" s="2073"/>
      <c r="QVZ49" s="2073"/>
      <c r="QWA49" s="2073"/>
      <c r="QWB49" s="2073"/>
      <c r="QWC49" s="2073"/>
      <c r="QWD49" s="2073"/>
      <c r="QWE49" s="2073"/>
      <c r="QWF49" s="2073"/>
      <c r="QWG49" s="2073"/>
      <c r="QWH49" s="2073"/>
      <c r="QWI49" s="2073"/>
      <c r="QWJ49" s="2073"/>
      <c r="QWK49" s="2073"/>
      <c r="QWL49" s="2073"/>
      <c r="QWM49" s="2073"/>
      <c r="QWN49" s="2073"/>
      <c r="QWO49" s="2073"/>
      <c r="QWP49" s="2073"/>
      <c r="QWQ49" s="2073"/>
      <c r="QWR49" s="2073"/>
      <c r="QWS49" s="2073"/>
      <c r="QWT49" s="2073"/>
      <c r="QWU49" s="2073"/>
      <c r="QWV49" s="2073"/>
      <c r="QWW49" s="2073"/>
      <c r="QWX49" s="2073"/>
      <c r="QWY49" s="2073"/>
      <c r="QWZ49" s="2073"/>
      <c r="QXA49" s="2073"/>
      <c r="QXB49" s="2073"/>
      <c r="QXC49" s="2073"/>
      <c r="QXD49" s="2073"/>
      <c r="QXE49" s="2073"/>
      <c r="QXF49" s="2073"/>
      <c r="QXG49" s="2073"/>
      <c r="QXH49" s="2073"/>
      <c r="QXI49" s="2073"/>
      <c r="QXJ49" s="2073"/>
      <c r="QXK49" s="2073"/>
      <c r="QXL49" s="2073"/>
      <c r="QXM49" s="2073"/>
      <c r="QXN49" s="2073"/>
      <c r="QXO49" s="2073"/>
      <c r="QXP49" s="2073"/>
      <c r="QXQ49" s="2073"/>
      <c r="QXR49" s="2073"/>
      <c r="QXS49" s="2073"/>
      <c r="QXT49" s="2073"/>
      <c r="QXU49" s="2073"/>
      <c r="QXV49" s="2073"/>
      <c r="QXW49" s="2073"/>
      <c r="QXX49" s="2073"/>
      <c r="QXY49" s="2073"/>
      <c r="QXZ49" s="2073"/>
      <c r="QYA49" s="2073"/>
      <c r="QYB49" s="2073"/>
      <c r="QYC49" s="2073"/>
      <c r="QYD49" s="2073"/>
      <c r="QYE49" s="2073"/>
      <c r="QYF49" s="2073"/>
      <c r="QYG49" s="2073"/>
      <c r="QYH49" s="2073"/>
      <c r="QYI49" s="2073"/>
      <c r="QYJ49" s="2073"/>
      <c r="QYK49" s="2073"/>
      <c r="QYL49" s="2073"/>
      <c r="QYM49" s="2073"/>
      <c r="QYN49" s="2073"/>
      <c r="QYO49" s="2073"/>
      <c r="QYP49" s="2073"/>
      <c r="QYQ49" s="2073"/>
      <c r="QYR49" s="2073"/>
      <c r="QYS49" s="2073"/>
      <c r="QYT49" s="2073"/>
      <c r="QYU49" s="2073"/>
      <c r="QYV49" s="2073"/>
      <c r="QYW49" s="2073"/>
      <c r="QYX49" s="2073"/>
      <c r="QYY49" s="2073"/>
      <c r="QYZ49" s="2073"/>
      <c r="QZA49" s="2073"/>
      <c r="QZB49" s="2073"/>
      <c r="QZC49" s="2073"/>
      <c r="QZD49" s="2073"/>
      <c r="QZE49" s="2073"/>
      <c r="QZF49" s="2073"/>
      <c r="QZG49" s="2073"/>
      <c r="QZH49" s="2073"/>
      <c r="QZI49" s="2073"/>
      <c r="QZJ49" s="2073"/>
      <c r="QZK49" s="2073"/>
      <c r="QZL49" s="2073"/>
      <c r="QZM49" s="2073"/>
      <c r="QZN49" s="2073"/>
      <c r="QZO49" s="2073"/>
      <c r="QZP49" s="2073"/>
      <c r="QZQ49" s="2073"/>
      <c r="QZR49" s="2073"/>
      <c r="QZS49" s="2073"/>
      <c r="QZT49" s="2073"/>
      <c r="QZU49" s="2073"/>
      <c r="QZV49" s="2073"/>
      <c r="QZW49" s="2073"/>
      <c r="QZX49" s="2073"/>
      <c r="QZY49" s="2073"/>
      <c r="QZZ49" s="2073"/>
      <c r="RAA49" s="2073"/>
      <c r="RAB49" s="2073"/>
      <c r="RAC49" s="2073"/>
      <c r="RAD49" s="2073"/>
      <c r="RAE49" s="2073"/>
      <c r="RAF49" s="2073"/>
      <c r="RAG49" s="2073"/>
      <c r="RAH49" s="2073"/>
      <c r="RAI49" s="2073"/>
      <c r="RAJ49" s="2073"/>
      <c r="RAK49" s="2073"/>
      <c r="RAL49" s="2073"/>
      <c r="RAM49" s="2073"/>
      <c r="RAN49" s="2073"/>
      <c r="RAO49" s="2073"/>
      <c r="RAP49" s="2073"/>
      <c r="RAQ49" s="2073"/>
      <c r="RAR49" s="2073"/>
      <c r="RAS49" s="2073"/>
      <c r="RAT49" s="2073"/>
      <c r="RAU49" s="2073"/>
      <c r="RAV49" s="2073"/>
      <c r="RAW49" s="2073"/>
      <c r="RAX49" s="2073"/>
      <c r="RAY49" s="2073"/>
      <c r="RAZ49" s="2073"/>
      <c r="RBA49" s="2073"/>
      <c r="RBB49" s="2073"/>
      <c r="RBC49" s="2073"/>
      <c r="RBD49" s="2073"/>
      <c r="RBE49" s="2073"/>
      <c r="RBF49" s="2073"/>
      <c r="RBG49" s="2073"/>
      <c r="RBH49" s="2073"/>
      <c r="RBI49" s="2073"/>
      <c r="RBJ49" s="2073"/>
      <c r="RBK49" s="2073"/>
      <c r="RBL49" s="2073"/>
      <c r="RBM49" s="2073"/>
      <c r="RBN49" s="2073"/>
      <c r="RBO49" s="2073"/>
      <c r="RBP49" s="2073"/>
      <c r="RBQ49" s="2073"/>
      <c r="RBR49" s="2073"/>
      <c r="RBS49" s="2073"/>
      <c r="RBT49" s="2073"/>
      <c r="RBU49" s="2073"/>
      <c r="RBV49" s="2073"/>
      <c r="RBW49" s="2073"/>
      <c r="RBX49" s="2073"/>
      <c r="RBY49" s="2073"/>
      <c r="RBZ49" s="2073"/>
      <c r="RCA49" s="2073"/>
      <c r="RCB49" s="2073"/>
      <c r="RCC49" s="2073"/>
      <c r="RCD49" s="2073"/>
      <c r="RCE49" s="2073"/>
      <c r="RCF49" s="2073"/>
      <c r="RCG49" s="2073"/>
      <c r="RCH49" s="2073"/>
      <c r="RCI49" s="2073"/>
      <c r="RCJ49" s="2073"/>
      <c r="RCK49" s="2073"/>
      <c r="RCL49" s="2073"/>
      <c r="RCM49" s="2073"/>
      <c r="RCN49" s="2073"/>
      <c r="RCO49" s="2073"/>
      <c r="RCP49" s="2073"/>
      <c r="RCQ49" s="2073"/>
      <c r="RCR49" s="2073"/>
      <c r="RCS49" s="2073"/>
      <c r="RCT49" s="2073"/>
      <c r="RCU49" s="2073"/>
      <c r="RCV49" s="2073"/>
      <c r="RCW49" s="2073"/>
      <c r="RCX49" s="2073"/>
      <c r="RCY49" s="2073"/>
      <c r="RCZ49" s="2073"/>
      <c r="RDA49" s="2073"/>
      <c r="RDB49" s="2073"/>
      <c r="RDC49" s="2073"/>
      <c r="RDD49" s="2073"/>
      <c r="RDE49" s="2073"/>
      <c r="RDF49" s="2073"/>
      <c r="RDG49" s="2073"/>
      <c r="RDH49" s="2073"/>
      <c r="RDI49" s="2073"/>
      <c r="RDJ49" s="2073"/>
      <c r="RDK49" s="2073"/>
      <c r="RDL49" s="2073"/>
      <c r="RDM49" s="2073"/>
      <c r="RDN49" s="2073"/>
      <c r="RDO49" s="2073"/>
      <c r="RDP49" s="2073"/>
      <c r="RDQ49" s="2073"/>
      <c r="RDR49" s="2073"/>
      <c r="RDS49" s="2073"/>
      <c r="RDT49" s="2073"/>
      <c r="RDU49" s="2073"/>
      <c r="RDV49" s="2073"/>
      <c r="RDW49" s="2073"/>
      <c r="RDX49" s="2073"/>
      <c r="RDY49" s="2073"/>
      <c r="RDZ49" s="2073"/>
      <c r="REA49" s="2073"/>
      <c r="REB49" s="2073"/>
      <c r="REC49" s="2073"/>
      <c r="RED49" s="2073"/>
      <c r="REE49" s="2073"/>
      <c r="REF49" s="2073"/>
      <c r="REG49" s="2073"/>
      <c r="REH49" s="2073"/>
      <c r="REI49" s="2073"/>
      <c r="REJ49" s="2073"/>
      <c r="REK49" s="2073"/>
      <c r="REL49" s="2073"/>
      <c r="REM49" s="2073"/>
      <c r="REN49" s="2073"/>
      <c r="REO49" s="2073"/>
      <c r="REP49" s="2073"/>
      <c r="REQ49" s="2073"/>
      <c r="RER49" s="2073"/>
      <c r="RES49" s="2073"/>
      <c r="RET49" s="2073"/>
      <c r="REU49" s="2073"/>
      <c r="REV49" s="2073"/>
      <c r="REW49" s="2073"/>
      <c r="REX49" s="2073"/>
      <c r="REY49" s="2073"/>
      <c r="REZ49" s="2073"/>
      <c r="RFA49" s="2073"/>
      <c r="RFB49" s="2073"/>
      <c r="RFC49" s="2073"/>
      <c r="RFD49" s="2073"/>
      <c r="RFE49" s="2073"/>
      <c r="RFF49" s="2073"/>
      <c r="RFG49" s="2073"/>
      <c r="RFH49" s="2073"/>
      <c r="RFI49" s="2073"/>
      <c r="RFJ49" s="2073"/>
      <c r="RFK49" s="2073"/>
      <c r="RFL49" s="2073"/>
      <c r="RFM49" s="2073"/>
      <c r="RFN49" s="2073"/>
      <c r="RFO49" s="2073"/>
      <c r="RFP49" s="2073"/>
      <c r="RFQ49" s="2073"/>
      <c r="RFR49" s="2073"/>
      <c r="RFS49" s="2073"/>
      <c r="RFT49" s="2073"/>
      <c r="RFU49" s="2073"/>
      <c r="RFV49" s="2073"/>
      <c r="RFW49" s="2073"/>
      <c r="RFX49" s="2073"/>
      <c r="RFY49" s="2073"/>
      <c r="RFZ49" s="2073"/>
      <c r="RGA49" s="2073"/>
      <c r="RGB49" s="2073"/>
      <c r="RGC49" s="2073"/>
      <c r="RGD49" s="2073"/>
      <c r="RGE49" s="2073"/>
      <c r="RGF49" s="2073"/>
      <c r="RGG49" s="2073"/>
      <c r="RGH49" s="2073"/>
      <c r="RGI49" s="2073"/>
      <c r="RGJ49" s="2073"/>
      <c r="RGK49" s="2073"/>
      <c r="RGL49" s="2073"/>
      <c r="RGM49" s="2073"/>
      <c r="RGN49" s="2073"/>
      <c r="RGO49" s="2073"/>
      <c r="RGP49" s="2073"/>
      <c r="RGQ49" s="2073"/>
      <c r="RGR49" s="2073"/>
      <c r="RGS49" s="2073"/>
      <c r="RGT49" s="2073"/>
      <c r="RGU49" s="2073"/>
      <c r="RGV49" s="2073"/>
      <c r="RGW49" s="2073"/>
      <c r="RGX49" s="2073"/>
      <c r="RGY49" s="2073"/>
      <c r="RGZ49" s="2073"/>
      <c r="RHA49" s="2073"/>
      <c r="RHB49" s="2073"/>
      <c r="RHC49" s="2073"/>
      <c r="RHD49" s="2073"/>
      <c r="RHE49" s="2073"/>
      <c r="RHF49" s="2073"/>
      <c r="RHG49" s="2073"/>
      <c r="RHH49" s="2073"/>
      <c r="RHI49" s="2073"/>
      <c r="RHJ49" s="2073"/>
      <c r="RHK49" s="2073"/>
      <c r="RHL49" s="2073"/>
      <c r="RHM49" s="2073"/>
      <c r="RHN49" s="2073"/>
      <c r="RHO49" s="2073"/>
      <c r="RHP49" s="2073"/>
      <c r="RHQ49" s="2073"/>
      <c r="RHR49" s="2073"/>
      <c r="RHS49" s="2073"/>
      <c r="RHT49" s="2073"/>
      <c r="RHU49" s="2073"/>
      <c r="RHV49" s="2073"/>
      <c r="RHW49" s="2073"/>
      <c r="RHX49" s="2073"/>
      <c r="RHY49" s="2073"/>
      <c r="RHZ49" s="2073"/>
      <c r="RIA49" s="2073"/>
      <c r="RIB49" s="2073"/>
      <c r="RIC49" s="2073"/>
      <c r="RID49" s="2073"/>
      <c r="RIE49" s="2073"/>
      <c r="RIF49" s="2073"/>
      <c r="RIG49" s="2073"/>
      <c r="RIH49" s="2073"/>
      <c r="RII49" s="2073"/>
      <c r="RIJ49" s="2073"/>
      <c r="RIK49" s="2073"/>
      <c r="RIL49" s="2073"/>
      <c r="RIM49" s="2073"/>
      <c r="RIN49" s="2073"/>
      <c r="RIO49" s="2073"/>
      <c r="RIP49" s="2073"/>
      <c r="RIQ49" s="2073"/>
      <c r="RIR49" s="2073"/>
      <c r="RIS49" s="2073"/>
      <c r="RIT49" s="2073"/>
      <c r="RIU49" s="2073"/>
      <c r="RIV49" s="2073"/>
      <c r="RIW49" s="2073"/>
      <c r="RIX49" s="2073"/>
      <c r="RIY49" s="2073"/>
      <c r="RIZ49" s="2073"/>
      <c r="RJA49" s="2073"/>
      <c r="RJB49" s="2073"/>
      <c r="RJC49" s="2073"/>
      <c r="RJD49" s="2073"/>
      <c r="RJE49" s="2073"/>
      <c r="RJF49" s="2073"/>
      <c r="RJG49" s="2073"/>
      <c r="RJH49" s="2073"/>
      <c r="RJI49" s="2073"/>
      <c r="RJJ49" s="2073"/>
      <c r="RJK49" s="2073"/>
      <c r="RJL49" s="2073"/>
      <c r="RJM49" s="2073"/>
      <c r="RJN49" s="2073"/>
      <c r="RJO49" s="2073"/>
      <c r="RJP49" s="2073"/>
      <c r="RJQ49" s="2073"/>
      <c r="RJR49" s="2073"/>
      <c r="RJS49" s="2073"/>
      <c r="RJT49" s="2073"/>
      <c r="RJU49" s="2073"/>
      <c r="RJV49" s="2073"/>
      <c r="RJW49" s="2073"/>
      <c r="RJX49" s="2073"/>
      <c r="RJY49" s="2073"/>
      <c r="RJZ49" s="2073"/>
      <c r="RKA49" s="2073"/>
      <c r="RKB49" s="2073"/>
      <c r="RKC49" s="2073"/>
      <c r="RKD49" s="2073"/>
      <c r="RKE49" s="2073"/>
      <c r="RKF49" s="2073"/>
      <c r="RKG49" s="2073"/>
      <c r="RKH49" s="2073"/>
      <c r="RKI49" s="2073"/>
      <c r="RKJ49" s="2073"/>
      <c r="RKK49" s="2073"/>
      <c r="RKL49" s="2073"/>
      <c r="RKM49" s="2073"/>
      <c r="RKN49" s="2073"/>
      <c r="RKO49" s="2073"/>
      <c r="RKP49" s="2073"/>
      <c r="RKQ49" s="2073"/>
      <c r="RKR49" s="2073"/>
      <c r="RKS49" s="2073"/>
      <c r="RKT49" s="2073"/>
      <c r="RKU49" s="2073"/>
      <c r="RKV49" s="2073"/>
      <c r="RKW49" s="2073"/>
      <c r="RKX49" s="2073"/>
      <c r="RKY49" s="2073"/>
      <c r="RKZ49" s="2073"/>
      <c r="RLA49" s="2073"/>
      <c r="RLB49" s="2073"/>
      <c r="RLC49" s="2073"/>
      <c r="RLD49" s="2073"/>
      <c r="RLE49" s="2073"/>
      <c r="RLF49" s="2073"/>
      <c r="RLG49" s="2073"/>
      <c r="RLH49" s="2073"/>
      <c r="RLI49" s="2073"/>
      <c r="RLJ49" s="2073"/>
      <c r="RLK49" s="2073"/>
      <c r="RLL49" s="2073"/>
      <c r="RLM49" s="2073"/>
      <c r="RLN49" s="2073"/>
      <c r="RLO49" s="2073"/>
      <c r="RLP49" s="2073"/>
      <c r="RLQ49" s="2073"/>
      <c r="RLR49" s="2073"/>
      <c r="RLS49" s="2073"/>
      <c r="RLT49" s="2073"/>
      <c r="RLU49" s="2073"/>
      <c r="RLV49" s="2073"/>
      <c r="RLW49" s="2073"/>
      <c r="RLX49" s="2073"/>
      <c r="RLY49" s="2073"/>
      <c r="RLZ49" s="2073"/>
      <c r="RMA49" s="2073"/>
      <c r="RMB49" s="2073"/>
      <c r="RMC49" s="2073"/>
      <c r="RMD49" s="2073"/>
      <c r="RME49" s="2073"/>
      <c r="RMF49" s="2073"/>
      <c r="RMG49" s="2073"/>
      <c r="RMH49" s="2073"/>
      <c r="RMI49" s="2073"/>
      <c r="RMJ49" s="2073"/>
      <c r="RMK49" s="2073"/>
      <c r="RML49" s="2073"/>
      <c r="RMM49" s="2073"/>
      <c r="RMN49" s="2073"/>
      <c r="RMO49" s="2073"/>
      <c r="RMP49" s="2073"/>
      <c r="RMQ49" s="2073"/>
      <c r="RMR49" s="2073"/>
      <c r="RMS49" s="2073"/>
      <c r="RMT49" s="2073"/>
      <c r="RMU49" s="2073"/>
      <c r="RMV49" s="2073"/>
      <c r="RMW49" s="2073"/>
      <c r="RMX49" s="2073"/>
      <c r="RMY49" s="2073"/>
      <c r="RMZ49" s="2073"/>
      <c r="RNA49" s="2073"/>
      <c r="RNB49" s="2073"/>
      <c r="RNC49" s="2073"/>
      <c r="RND49" s="2073"/>
      <c r="RNE49" s="2073"/>
      <c r="RNF49" s="2073"/>
      <c r="RNG49" s="2073"/>
      <c r="RNH49" s="2073"/>
      <c r="RNI49" s="2073"/>
      <c r="RNJ49" s="2073"/>
      <c r="RNK49" s="2073"/>
      <c r="RNL49" s="2073"/>
      <c r="RNM49" s="2073"/>
      <c r="RNN49" s="2073"/>
      <c r="RNO49" s="2073"/>
      <c r="RNP49" s="2073"/>
      <c r="RNQ49" s="2073"/>
      <c r="RNR49" s="2073"/>
      <c r="RNS49" s="2073"/>
      <c r="RNT49" s="2073"/>
      <c r="RNU49" s="2073"/>
      <c r="RNV49" s="2073"/>
      <c r="RNW49" s="2073"/>
      <c r="RNX49" s="2073"/>
      <c r="RNY49" s="2073"/>
      <c r="RNZ49" s="2073"/>
      <c r="ROA49" s="2073"/>
      <c r="ROB49" s="2073"/>
      <c r="ROC49" s="2073"/>
      <c r="ROD49" s="2073"/>
      <c r="ROE49" s="2073"/>
      <c r="ROF49" s="2073"/>
      <c r="ROG49" s="2073"/>
      <c r="ROH49" s="2073"/>
      <c r="ROI49" s="2073"/>
      <c r="ROJ49" s="2073"/>
      <c r="ROK49" s="2073"/>
      <c r="ROL49" s="2073"/>
      <c r="ROM49" s="2073"/>
      <c r="RON49" s="2073"/>
      <c r="ROO49" s="2073"/>
      <c r="ROP49" s="2073"/>
      <c r="ROQ49" s="2073"/>
      <c r="ROR49" s="2073"/>
      <c r="ROS49" s="2073"/>
      <c r="ROT49" s="2073"/>
      <c r="ROU49" s="2073"/>
      <c r="ROV49" s="2073"/>
      <c r="ROW49" s="2073"/>
      <c r="ROX49" s="2073"/>
      <c r="ROY49" s="2073"/>
      <c r="ROZ49" s="2073"/>
      <c r="RPA49" s="2073"/>
      <c r="RPB49" s="2073"/>
      <c r="RPC49" s="2073"/>
      <c r="RPD49" s="2073"/>
      <c r="RPE49" s="2073"/>
      <c r="RPF49" s="2073"/>
      <c r="RPG49" s="2073"/>
      <c r="RPH49" s="2073"/>
      <c r="RPI49" s="2073"/>
      <c r="RPJ49" s="2073"/>
      <c r="RPK49" s="2073"/>
      <c r="RPL49" s="2073"/>
      <c r="RPM49" s="2073"/>
      <c r="RPN49" s="2073"/>
      <c r="RPO49" s="2073"/>
      <c r="RPP49" s="2073"/>
      <c r="RPQ49" s="2073"/>
      <c r="RPR49" s="2073"/>
      <c r="RPS49" s="2073"/>
      <c r="RPT49" s="2073"/>
      <c r="RPU49" s="2073"/>
      <c r="RPV49" s="2073"/>
      <c r="RPW49" s="2073"/>
      <c r="RPX49" s="2073"/>
      <c r="RPY49" s="2073"/>
      <c r="RPZ49" s="2073"/>
      <c r="RQA49" s="2073"/>
      <c r="RQB49" s="2073"/>
      <c r="RQC49" s="2073"/>
      <c r="RQD49" s="2073"/>
      <c r="RQE49" s="2073"/>
      <c r="RQF49" s="2073"/>
      <c r="RQG49" s="2073"/>
      <c r="RQH49" s="2073"/>
      <c r="RQI49" s="2073"/>
      <c r="RQJ49" s="2073"/>
      <c r="RQK49" s="2073"/>
      <c r="RQL49" s="2073"/>
      <c r="RQM49" s="2073"/>
      <c r="RQN49" s="2073"/>
      <c r="RQO49" s="2073"/>
      <c r="RQP49" s="2073"/>
      <c r="RQQ49" s="2073"/>
      <c r="RQR49" s="2073"/>
      <c r="RQS49" s="2073"/>
      <c r="RQT49" s="2073"/>
      <c r="RQU49" s="2073"/>
      <c r="RQV49" s="2073"/>
      <c r="RQW49" s="2073"/>
      <c r="RQX49" s="2073"/>
      <c r="RQY49" s="2073"/>
      <c r="RQZ49" s="2073"/>
      <c r="RRA49" s="2073"/>
      <c r="RRB49" s="2073"/>
      <c r="RRC49" s="2073"/>
      <c r="RRD49" s="2073"/>
      <c r="RRE49" s="2073"/>
      <c r="RRF49" s="2073"/>
      <c r="RRG49" s="2073"/>
      <c r="RRH49" s="2073"/>
      <c r="RRI49" s="2073"/>
      <c r="RRJ49" s="2073"/>
      <c r="RRK49" s="2073"/>
      <c r="RRL49" s="2073"/>
      <c r="RRM49" s="2073"/>
      <c r="RRN49" s="2073"/>
      <c r="RRO49" s="2073"/>
      <c r="RRP49" s="2073"/>
      <c r="RRQ49" s="2073"/>
      <c r="RRR49" s="2073"/>
      <c r="RRS49" s="2073"/>
      <c r="RRT49" s="2073"/>
      <c r="RRU49" s="2073"/>
      <c r="RRV49" s="2073"/>
      <c r="RRW49" s="2073"/>
      <c r="RRX49" s="2073"/>
      <c r="RRY49" s="2073"/>
      <c r="RRZ49" s="2073"/>
      <c r="RSA49" s="2073"/>
      <c r="RSB49" s="2073"/>
      <c r="RSC49" s="2073"/>
      <c r="RSD49" s="2073"/>
      <c r="RSE49" s="2073"/>
      <c r="RSF49" s="2073"/>
      <c r="RSG49" s="2073"/>
      <c r="RSH49" s="2073"/>
      <c r="RSI49" s="2073"/>
      <c r="RSJ49" s="2073"/>
      <c r="RSK49" s="2073"/>
      <c r="RSL49" s="2073"/>
      <c r="RSM49" s="2073"/>
      <c r="RSN49" s="2073"/>
      <c r="RSO49" s="2073"/>
      <c r="RSP49" s="2073"/>
      <c r="RSQ49" s="2073"/>
      <c r="RSR49" s="2073"/>
      <c r="RSS49" s="2073"/>
      <c r="RST49" s="2073"/>
      <c r="RSU49" s="2073"/>
      <c r="RSV49" s="2073"/>
      <c r="RSW49" s="2073"/>
      <c r="RSX49" s="2073"/>
      <c r="RSY49" s="2073"/>
      <c r="RSZ49" s="2073"/>
      <c r="RTA49" s="2073"/>
      <c r="RTB49" s="2073"/>
      <c r="RTC49" s="2073"/>
      <c r="RTD49" s="2073"/>
      <c r="RTE49" s="2073"/>
      <c r="RTF49" s="2073"/>
      <c r="RTG49" s="2073"/>
      <c r="RTH49" s="2073"/>
      <c r="RTI49" s="2073"/>
      <c r="RTJ49" s="2073"/>
      <c r="RTK49" s="2073"/>
      <c r="RTL49" s="2073"/>
      <c r="RTM49" s="2073"/>
      <c r="RTN49" s="2073"/>
      <c r="RTO49" s="2073"/>
      <c r="RTP49" s="2073"/>
      <c r="RTQ49" s="2073"/>
      <c r="RTR49" s="2073"/>
      <c r="RTS49" s="2073"/>
      <c r="RTT49" s="2073"/>
      <c r="RTU49" s="2073"/>
      <c r="RTV49" s="2073"/>
      <c r="RTW49" s="2073"/>
      <c r="RTX49" s="2073"/>
      <c r="RTY49" s="2073"/>
      <c r="RTZ49" s="2073"/>
      <c r="RUA49" s="2073"/>
      <c r="RUB49" s="2073"/>
      <c r="RUC49" s="2073"/>
      <c r="RUD49" s="2073"/>
      <c r="RUE49" s="2073"/>
      <c r="RUF49" s="2073"/>
      <c r="RUG49" s="2073"/>
      <c r="RUH49" s="2073"/>
      <c r="RUI49" s="2073"/>
      <c r="RUJ49" s="2073"/>
      <c r="RUK49" s="2073"/>
      <c r="RUL49" s="2073"/>
      <c r="RUM49" s="2073"/>
      <c r="RUN49" s="2073"/>
      <c r="RUO49" s="2073"/>
      <c r="RUP49" s="2073"/>
      <c r="RUQ49" s="2073"/>
      <c r="RUR49" s="2073"/>
      <c r="RUS49" s="2073"/>
      <c r="RUT49" s="2073"/>
      <c r="RUU49" s="2073"/>
      <c r="RUV49" s="2073"/>
      <c r="RUW49" s="2073"/>
      <c r="RUX49" s="2073"/>
      <c r="RUY49" s="2073"/>
      <c r="RUZ49" s="2073"/>
      <c r="RVA49" s="2073"/>
      <c r="RVB49" s="2073"/>
      <c r="RVC49" s="2073"/>
      <c r="RVD49" s="2073"/>
      <c r="RVE49" s="2073"/>
      <c r="RVF49" s="2073"/>
      <c r="RVG49" s="2073"/>
      <c r="RVH49" s="2073"/>
      <c r="RVI49" s="2073"/>
      <c r="RVJ49" s="2073"/>
      <c r="RVK49" s="2073"/>
      <c r="RVL49" s="2073"/>
      <c r="RVM49" s="2073"/>
      <c r="RVN49" s="2073"/>
      <c r="RVO49" s="2073"/>
      <c r="RVP49" s="2073"/>
      <c r="RVQ49" s="2073"/>
      <c r="RVR49" s="2073"/>
      <c r="RVS49" s="2073"/>
      <c r="RVT49" s="2073"/>
      <c r="RVU49" s="2073"/>
      <c r="RVV49" s="2073"/>
      <c r="RVW49" s="2073"/>
      <c r="RVX49" s="2073"/>
      <c r="RVY49" s="2073"/>
      <c r="RVZ49" s="2073"/>
      <c r="RWA49" s="2073"/>
      <c r="RWB49" s="2073"/>
      <c r="RWC49" s="2073"/>
      <c r="RWD49" s="2073"/>
      <c r="RWE49" s="2073"/>
      <c r="RWF49" s="2073"/>
      <c r="RWG49" s="2073"/>
      <c r="RWH49" s="2073"/>
      <c r="RWI49" s="2073"/>
      <c r="RWJ49" s="2073"/>
      <c r="RWK49" s="2073"/>
      <c r="RWL49" s="2073"/>
      <c r="RWM49" s="2073"/>
      <c r="RWN49" s="2073"/>
      <c r="RWO49" s="2073"/>
      <c r="RWP49" s="2073"/>
      <c r="RWQ49" s="2073"/>
      <c r="RWR49" s="2073"/>
      <c r="RWS49" s="2073"/>
      <c r="RWT49" s="2073"/>
      <c r="RWU49" s="2073"/>
      <c r="RWV49" s="2073"/>
      <c r="RWW49" s="2073"/>
      <c r="RWX49" s="2073"/>
      <c r="RWY49" s="2073"/>
      <c r="RWZ49" s="2073"/>
      <c r="RXA49" s="2073"/>
      <c r="RXB49" s="2073"/>
      <c r="RXC49" s="2073"/>
      <c r="RXD49" s="2073"/>
      <c r="RXE49" s="2073"/>
      <c r="RXF49" s="2073"/>
      <c r="RXG49" s="2073"/>
      <c r="RXH49" s="2073"/>
      <c r="RXI49" s="2073"/>
      <c r="RXJ49" s="2073"/>
      <c r="RXK49" s="2073"/>
      <c r="RXL49" s="2073"/>
      <c r="RXM49" s="2073"/>
      <c r="RXN49" s="2073"/>
      <c r="RXO49" s="2073"/>
      <c r="RXP49" s="2073"/>
      <c r="RXQ49" s="2073"/>
      <c r="RXR49" s="2073"/>
      <c r="RXS49" s="2073"/>
      <c r="RXT49" s="2073"/>
      <c r="RXU49" s="2073"/>
      <c r="RXV49" s="2073"/>
      <c r="RXW49" s="2073"/>
      <c r="RXX49" s="2073"/>
      <c r="RXY49" s="2073"/>
      <c r="RXZ49" s="2073"/>
      <c r="RYA49" s="2073"/>
      <c r="RYB49" s="2073"/>
      <c r="RYC49" s="2073"/>
      <c r="RYD49" s="2073"/>
      <c r="RYE49" s="2073"/>
      <c r="RYF49" s="2073"/>
      <c r="RYG49" s="2073"/>
      <c r="RYH49" s="2073"/>
      <c r="RYI49" s="2073"/>
      <c r="RYJ49" s="2073"/>
      <c r="RYK49" s="2073"/>
      <c r="RYL49" s="2073"/>
      <c r="RYM49" s="2073"/>
      <c r="RYN49" s="2073"/>
      <c r="RYO49" s="2073"/>
      <c r="RYP49" s="2073"/>
      <c r="RYQ49" s="2073"/>
      <c r="RYR49" s="2073"/>
      <c r="RYS49" s="2073"/>
      <c r="RYT49" s="2073"/>
      <c r="RYU49" s="2073"/>
      <c r="RYV49" s="2073"/>
      <c r="RYW49" s="2073"/>
      <c r="RYX49" s="2073"/>
      <c r="RYY49" s="2073"/>
      <c r="RYZ49" s="2073"/>
      <c r="RZA49" s="2073"/>
      <c r="RZB49" s="2073"/>
      <c r="RZC49" s="2073"/>
      <c r="RZD49" s="2073"/>
      <c r="RZE49" s="2073"/>
      <c r="RZF49" s="2073"/>
      <c r="RZG49" s="2073"/>
      <c r="RZH49" s="2073"/>
      <c r="RZI49" s="2073"/>
      <c r="RZJ49" s="2073"/>
      <c r="RZK49" s="2073"/>
      <c r="RZL49" s="2073"/>
      <c r="RZM49" s="2073"/>
      <c r="RZN49" s="2073"/>
      <c r="RZO49" s="2073"/>
      <c r="RZP49" s="2073"/>
      <c r="RZQ49" s="2073"/>
      <c r="RZR49" s="2073"/>
      <c r="RZS49" s="2073"/>
      <c r="RZT49" s="2073"/>
      <c r="RZU49" s="2073"/>
      <c r="RZV49" s="2073"/>
      <c r="RZW49" s="2073"/>
      <c r="RZX49" s="2073"/>
      <c r="RZY49" s="2073"/>
      <c r="RZZ49" s="2073"/>
      <c r="SAA49" s="2073"/>
      <c r="SAB49" s="2073"/>
      <c r="SAC49" s="2073"/>
      <c r="SAD49" s="2073"/>
      <c r="SAE49" s="2073"/>
      <c r="SAF49" s="2073"/>
      <c r="SAG49" s="2073"/>
      <c r="SAH49" s="2073"/>
      <c r="SAI49" s="2073"/>
      <c r="SAJ49" s="2073"/>
      <c r="SAK49" s="2073"/>
      <c r="SAL49" s="2073"/>
      <c r="SAM49" s="2073"/>
      <c r="SAN49" s="2073"/>
      <c r="SAO49" s="2073"/>
      <c r="SAP49" s="2073"/>
      <c r="SAQ49" s="2073"/>
      <c r="SAR49" s="2073"/>
      <c r="SAS49" s="2073"/>
      <c r="SAT49" s="2073"/>
      <c r="SAU49" s="2073"/>
      <c r="SAV49" s="2073"/>
      <c r="SAW49" s="2073"/>
      <c r="SAX49" s="2073"/>
      <c r="SAY49" s="2073"/>
      <c r="SAZ49" s="2073"/>
      <c r="SBA49" s="2073"/>
      <c r="SBB49" s="2073"/>
      <c r="SBC49" s="2073"/>
      <c r="SBD49" s="2073"/>
      <c r="SBE49" s="2073"/>
      <c r="SBF49" s="2073"/>
      <c r="SBG49" s="2073"/>
      <c r="SBH49" s="2073"/>
      <c r="SBI49" s="2073"/>
      <c r="SBJ49" s="2073"/>
      <c r="SBK49" s="2073"/>
      <c r="SBL49" s="2073"/>
      <c r="SBM49" s="2073"/>
      <c r="SBN49" s="2073"/>
      <c r="SBO49" s="2073"/>
      <c r="SBP49" s="2073"/>
      <c r="SBQ49" s="2073"/>
      <c r="SBR49" s="2073"/>
      <c r="SBS49" s="2073"/>
      <c r="SBT49" s="2073"/>
      <c r="SBU49" s="2073"/>
      <c r="SBV49" s="2073"/>
      <c r="SBW49" s="2073"/>
      <c r="SBX49" s="2073"/>
      <c r="SBY49" s="2073"/>
      <c r="SBZ49" s="2073"/>
      <c r="SCA49" s="2073"/>
      <c r="SCB49" s="2073"/>
      <c r="SCC49" s="2073"/>
      <c r="SCD49" s="2073"/>
      <c r="SCE49" s="2073"/>
      <c r="SCF49" s="2073"/>
      <c r="SCG49" s="2073"/>
      <c r="SCH49" s="2073"/>
      <c r="SCI49" s="2073"/>
      <c r="SCJ49" s="2073"/>
      <c r="SCK49" s="2073"/>
      <c r="SCL49" s="2073"/>
      <c r="SCM49" s="2073"/>
      <c r="SCN49" s="2073"/>
      <c r="SCO49" s="2073"/>
      <c r="SCP49" s="2073"/>
      <c r="SCQ49" s="2073"/>
      <c r="SCR49" s="2073"/>
      <c r="SCS49" s="2073"/>
      <c r="SCT49" s="2073"/>
      <c r="SCU49" s="2073"/>
      <c r="SCV49" s="2073"/>
      <c r="SCW49" s="2073"/>
      <c r="SCX49" s="2073"/>
      <c r="SCY49" s="2073"/>
      <c r="SCZ49" s="2073"/>
      <c r="SDA49" s="2073"/>
      <c r="SDB49" s="2073"/>
      <c r="SDC49" s="2073"/>
      <c r="SDD49" s="2073"/>
      <c r="SDE49" s="2073"/>
      <c r="SDF49" s="2073"/>
      <c r="SDG49" s="2073"/>
      <c r="SDH49" s="2073"/>
      <c r="SDI49" s="2073"/>
      <c r="SDJ49" s="2073"/>
      <c r="SDK49" s="2073"/>
      <c r="SDL49" s="2073"/>
      <c r="SDM49" s="2073"/>
      <c r="SDN49" s="2073"/>
      <c r="SDO49" s="2073"/>
      <c r="SDP49" s="2073"/>
      <c r="SDQ49" s="2073"/>
      <c r="SDR49" s="2073"/>
      <c r="SDS49" s="2073"/>
      <c r="SDT49" s="2073"/>
      <c r="SDU49" s="2073"/>
      <c r="SDV49" s="2073"/>
      <c r="SDW49" s="2073"/>
      <c r="SDX49" s="2073"/>
      <c r="SDY49" s="2073"/>
      <c r="SDZ49" s="2073"/>
      <c r="SEA49" s="2073"/>
      <c r="SEB49" s="2073"/>
      <c r="SEC49" s="2073"/>
      <c r="SED49" s="2073"/>
      <c r="SEE49" s="2073"/>
      <c r="SEF49" s="2073"/>
      <c r="SEG49" s="2073"/>
      <c r="SEH49" s="2073"/>
      <c r="SEI49" s="2073"/>
      <c r="SEJ49" s="2073"/>
      <c r="SEK49" s="2073"/>
      <c r="SEL49" s="2073"/>
      <c r="SEM49" s="2073"/>
      <c r="SEN49" s="2073"/>
      <c r="SEO49" s="2073"/>
      <c r="SEP49" s="2073"/>
      <c r="SEQ49" s="2073"/>
      <c r="SER49" s="2073"/>
      <c r="SES49" s="2073"/>
      <c r="SET49" s="2073"/>
      <c r="SEU49" s="2073"/>
      <c r="SEV49" s="2073"/>
      <c r="SEW49" s="2073"/>
      <c r="SEX49" s="2073"/>
      <c r="SEY49" s="2073"/>
      <c r="SEZ49" s="2073"/>
      <c r="SFA49" s="2073"/>
      <c r="SFB49" s="2073"/>
      <c r="SFC49" s="2073"/>
      <c r="SFD49" s="2073"/>
      <c r="SFE49" s="2073"/>
      <c r="SFF49" s="2073"/>
      <c r="SFG49" s="2073"/>
      <c r="SFH49" s="2073"/>
      <c r="SFI49" s="2073"/>
      <c r="SFJ49" s="2073"/>
      <c r="SFK49" s="2073"/>
      <c r="SFL49" s="2073"/>
      <c r="SFM49" s="2073"/>
      <c r="SFN49" s="2073"/>
      <c r="SFO49" s="2073"/>
      <c r="SFP49" s="2073"/>
      <c r="SFQ49" s="2073"/>
      <c r="SFR49" s="2073"/>
      <c r="SFS49" s="2073"/>
      <c r="SFT49" s="2073"/>
      <c r="SFU49" s="2073"/>
      <c r="SFV49" s="2073"/>
      <c r="SFW49" s="2073"/>
      <c r="SFX49" s="2073"/>
      <c r="SFY49" s="2073"/>
      <c r="SFZ49" s="2073"/>
      <c r="SGA49" s="2073"/>
      <c r="SGB49" s="2073"/>
      <c r="SGC49" s="2073"/>
      <c r="SGD49" s="2073"/>
      <c r="SGE49" s="2073"/>
      <c r="SGF49" s="2073"/>
      <c r="SGG49" s="2073"/>
      <c r="SGH49" s="2073"/>
      <c r="SGI49" s="2073"/>
      <c r="SGJ49" s="2073"/>
      <c r="SGK49" s="2073"/>
      <c r="SGL49" s="2073"/>
      <c r="SGM49" s="2073"/>
      <c r="SGN49" s="2073"/>
      <c r="SGO49" s="2073"/>
      <c r="SGP49" s="2073"/>
      <c r="SGQ49" s="2073"/>
      <c r="SGR49" s="2073"/>
      <c r="SGS49" s="2073"/>
      <c r="SGT49" s="2073"/>
      <c r="SGU49" s="2073"/>
      <c r="SGV49" s="2073"/>
      <c r="SGW49" s="2073"/>
      <c r="SGX49" s="2073"/>
      <c r="SGY49" s="2073"/>
      <c r="SGZ49" s="2073"/>
      <c r="SHA49" s="2073"/>
      <c r="SHB49" s="2073"/>
      <c r="SHC49" s="2073"/>
      <c r="SHD49" s="2073"/>
      <c r="SHE49" s="2073"/>
      <c r="SHF49" s="2073"/>
      <c r="SHG49" s="2073"/>
      <c r="SHH49" s="2073"/>
      <c r="SHI49" s="2073"/>
      <c r="SHJ49" s="2073"/>
      <c r="SHK49" s="2073"/>
      <c r="SHL49" s="2073"/>
      <c r="SHM49" s="2073"/>
      <c r="SHN49" s="2073"/>
      <c r="SHO49" s="2073"/>
      <c r="SHP49" s="2073"/>
      <c r="SHQ49" s="2073"/>
      <c r="SHR49" s="2073"/>
      <c r="SHS49" s="2073"/>
      <c r="SHT49" s="2073"/>
      <c r="SHU49" s="2073"/>
      <c r="SHV49" s="2073"/>
      <c r="SHW49" s="2073"/>
      <c r="SHX49" s="2073"/>
      <c r="SHY49" s="2073"/>
      <c r="SHZ49" s="2073"/>
      <c r="SIA49" s="2073"/>
      <c r="SIB49" s="2073"/>
      <c r="SIC49" s="2073"/>
      <c r="SID49" s="2073"/>
      <c r="SIE49" s="2073"/>
      <c r="SIF49" s="2073"/>
      <c r="SIG49" s="2073"/>
      <c r="SIH49" s="2073"/>
      <c r="SII49" s="2073"/>
      <c r="SIJ49" s="2073"/>
      <c r="SIK49" s="2073"/>
      <c r="SIL49" s="2073"/>
      <c r="SIM49" s="2073"/>
      <c r="SIN49" s="2073"/>
      <c r="SIO49" s="2073"/>
      <c r="SIP49" s="2073"/>
      <c r="SIQ49" s="2073"/>
      <c r="SIR49" s="2073"/>
      <c r="SIS49" s="2073"/>
      <c r="SIT49" s="2073"/>
      <c r="SIU49" s="2073"/>
      <c r="SIV49" s="2073"/>
      <c r="SIW49" s="2073"/>
      <c r="SIX49" s="2073"/>
      <c r="SIY49" s="2073"/>
      <c r="SIZ49" s="2073"/>
      <c r="SJA49" s="2073"/>
      <c r="SJB49" s="2073"/>
      <c r="SJC49" s="2073"/>
      <c r="SJD49" s="2073"/>
      <c r="SJE49" s="2073"/>
      <c r="SJF49" s="2073"/>
      <c r="SJG49" s="2073"/>
      <c r="SJH49" s="2073"/>
      <c r="SJI49" s="2073"/>
      <c r="SJJ49" s="2073"/>
      <c r="SJK49" s="2073"/>
      <c r="SJL49" s="2073"/>
      <c r="SJM49" s="2073"/>
      <c r="SJN49" s="2073"/>
      <c r="SJO49" s="2073"/>
      <c r="SJP49" s="2073"/>
      <c r="SJQ49" s="2073"/>
      <c r="SJR49" s="2073"/>
      <c r="SJS49" s="2073"/>
      <c r="SJT49" s="2073"/>
      <c r="SJU49" s="2073"/>
      <c r="SJV49" s="2073"/>
      <c r="SJW49" s="2073"/>
      <c r="SJX49" s="2073"/>
      <c r="SJY49" s="2073"/>
      <c r="SJZ49" s="2073"/>
      <c r="SKA49" s="2073"/>
      <c r="SKB49" s="2073"/>
      <c r="SKC49" s="2073"/>
      <c r="SKD49" s="2073"/>
      <c r="SKE49" s="2073"/>
      <c r="SKF49" s="2073"/>
      <c r="SKG49" s="2073"/>
      <c r="SKH49" s="2073"/>
      <c r="SKI49" s="2073"/>
      <c r="SKJ49" s="2073"/>
      <c r="SKK49" s="2073"/>
      <c r="SKL49" s="2073"/>
      <c r="SKM49" s="2073"/>
      <c r="SKN49" s="2073"/>
      <c r="SKO49" s="2073"/>
      <c r="SKP49" s="2073"/>
      <c r="SKQ49" s="2073"/>
      <c r="SKR49" s="2073"/>
      <c r="SKS49" s="2073"/>
      <c r="SKT49" s="2073"/>
      <c r="SKU49" s="2073"/>
      <c r="SKV49" s="2073"/>
      <c r="SKW49" s="2073"/>
      <c r="SKX49" s="2073"/>
      <c r="SKY49" s="2073"/>
      <c r="SKZ49" s="2073"/>
      <c r="SLA49" s="2073"/>
      <c r="SLB49" s="2073"/>
      <c r="SLC49" s="2073"/>
      <c r="SLD49" s="2073"/>
      <c r="SLE49" s="2073"/>
      <c r="SLF49" s="2073"/>
      <c r="SLG49" s="2073"/>
      <c r="SLH49" s="2073"/>
      <c r="SLI49" s="2073"/>
      <c r="SLJ49" s="2073"/>
      <c r="SLK49" s="2073"/>
      <c r="SLL49" s="2073"/>
      <c r="SLM49" s="2073"/>
      <c r="SLN49" s="2073"/>
      <c r="SLO49" s="2073"/>
      <c r="SLP49" s="2073"/>
      <c r="SLQ49" s="2073"/>
      <c r="SLR49" s="2073"/>
      <c r="SLS49" s="2073"/>
      <c r="SLT49" s="2073"/>
      <c r="SLU49" s="2073"/>
      <c r="SLV49" s="2073"/>
      <c r="SLW49" s="2073"/>
      <c r="SLX49" s="2073"/>
      <c r="SLY49" s="2073"/>
      <c r="SLZ49" s="2073"/>
      <c r="SMA49" s="2073"/>
      <c r="SMB49" s="2073"/>
      <c r="SMC49" s="2073"/>
      <c r="SMD49" s="2073"/>
      <c r="SME49" s="2073"/>
      <c r="SMF49" s="2073"/>
      <c r="SMG49" s="2073"/>
      <c r="SMH49" s="2073"/>
      <c r="SMI49" s="2073"/>
      <c r="SMJ49" s="2073"/>
      <c r="SMK49" s="2073"/>
      <c r="SML49" s="2073"/>
      <c r="SMM49" s="2073"/>
      <c r="SMN49" s="2073"/>
      <c r="SMO49" s="2073"/>
      <c r="SMP49" s="2073"/>
      <c r="SMQ49" s="2073"/>
      <c r="SMR49" s="2073"/>
      <c r="SMS49" s="2073"/>
      <c r="SMT49" s="2073"/>
      <c r="SMU49" s="2073"/>
      <c r="SMV49" s="2073"/>
      <c r="SMW49" s="2073"/>
      <c r="SMX49" s="2073"/>
      <c r="SMY49" s="2073"/>
      <c r="SMZ49" s="2073"/>
      <c r="SNA49" s="2073"/>
      <c r="SNB49" s="2073"/>
      <c r="SNC49" s="2073"/>
      <c r="SND49" s="2073"/>
      <c r="SNE49" s="2073"/>
      <c r="SNF49" s="2073"/>
      <c r="SNG49" s="2073"/>
      <c r="SNH49" s="2073"/>
      <c r="SNI49" s="2073"/>
      <c r="SNJ49" s="2073"/>
      <c r="SNK49" s="2073"/>
      <c r="SNL49" s="2073"/>
      <c r="SNM49" s="2073"/>
      <c r="SNN49" s="2073"/>
      <c r="SNO49" s="2073"/>
      <c r="SNP49" s="2073"/>
      <c r="SNQ49" s="2073"/>
      <c r="SNR49" s="2073"/>
      <c r="SNS49" s="2073"/>
      <c r="SNT49" s="2073"/>
      <c r="SNU49" s="2073"/>
      <c r="SNV49" s="2073"/>
      <c r="SNW49" s="2073"/>
      <c r="SNX49" s="2073"/>
      <c r="SNY49" s="2073"/>
      <c r="SNZ49" s="2073"/>
      <c r="SOA49" s="2073"/>
      <c r="SOB49" s="2073"/>
      <c r="SOC49" s="2073"/>
      <c r="SOD49" s="2073"/>
      <c r="SOE49" s="2073"/>
      <c r="SOF49" s="2073"/>
      <c r="SOG49" s="2073"/>
      <c r="SOH49" s="2073"/>
      <c r="SOI49" s="2073"/>
      <c r="SOJ49" s="2073"/>
      <c r="SOK49" s="2073"/>
      <c r="SOL49" s="2073"/>
      <c r="SOM49" s="2073"/>
      <c r="SON49" s="2073"/>
      <c r="SOO49" s="2073"/>
      <c r="SOP49" s="2073"/>
      <c r="SOQ49" s="2073"/>
      <c r="SOR49" s="2073"/>
      <c r="SOS49" s="2073"/>
      <c r="SOT49" s="2073"/>
      <c r="SOU49" s="2073"/>
      <c r="SOV49" s="2073"/>
      <c r="SOW49" s="2073"/>
      <c r="SOX49" s="2073"/>
      <c r="SOY49" s="2073"/>
      <c r="SOZ49" s="2073"/>
      <c r="SPA49" s="2073"/>
      <c r="SPB49" s="2073"/>
      <c r="SPC49" s="2073"/>
      <c r="SPD49" s="2073"/>
      <c r="SPE49" s="2073"/>
      <c r="SPF49" s="2073"/>
      <c r="SPG49" s="2073"/>
      <c r="SPH49" s="2073"/>
      <c r="SPI49" s="2073"/>
      <c r="SPJ49" s="2073"/>
      <c r="SPK49" s="2073"/>
      <c r="SPL49" s="2073"/>
      <c r="SPM49" s="2073"/>
      <c r="SPN49" s="2073"/>
      <c r="SPO49" s="2073"/>
      <c r="SPP49" s="2073"/>
      <c r="SPQ49" s="2073"/>
      <c r="SPR49" s="2073"/>
      <c r="SPS49" s="2073"/>
      <c r="SPT49" s="2073"/>
      <c r="SPU49" s="2073"/>
      <c r="SPV49" s="2073"/>
      <c r="SPW49" s="2073"/>
      <c r="SPX49" s="2073"/>
      <c r="SPY49" s="2073"/>
      <c r="SPZ49" s="2073"/>
      <c r="SQA49" s="2073"/>
      <c r="SQB49" s="2073"/>
      <c r="SQC49" s="2073"/>
      <c r="SQD49" s="2073"/>
      <c r="SQE49" s="2073"/>
      <c r="SQF49" s="2073"/>
      <c r="SQG49" s="2073"/>
      <c r="SQH49" s="2073"/>
      <c r="SQI49" s="2073"/>
      <c r="SQJ49" s="2073"/>
      <c r="SQK49" s="2073"/>
      <c r="SQL49" s="2073"/>
      <c r="SQM49" s="2073"/>
      <c r="SQN49" s="2073"/>
      <c r="SQO49" s="2073"/>
      <c r="SQP49" s="2073"/>
      <c r="SQQ49" s="2073"/>
      <c r="SQR49" s="2073"/>
      <c r="SQS49" s="2073"/>
      <c r="SQT49" s="2073"/>
      <c r="SQU49" s="2073"/>
      <c r="SQV49" s="2073"/>
      <c r="SQW49" s="2073"/>
      <c r="SQX49" s="2073"/>
      <c r="SQY49" s="2073"/>
      <c r="SQZ49" s="2073"/>
      <c r="SRA49" s="2073"/>
      <c r="SRB49" s="2073"/>
      <c r="SRC49" s="2073"/>
      <c r="SRD49" s="2073"/>
      <c r="SRE49" s="2073"/>
      <c r="SRF49" s="2073"/>
      <c r="SRG49" s="2073"/>
      <c r="SRH49" s="2073"/>
      <c r="SRI49" s="2073"/>
      <c r="SRJ49" s="2073"/>
      <c r="SRK49" s="2073"/>
      <c r="SRL49" s="2073"/>
      <c r="SRM49" s="2073"/>
      <c r="SRN49" s="2073"/>
      <c r="SRO49" s="2073"/>
      <c r="SRP49" s="2073"/>
      <c r="SRQ49" s="2073"/>
      <c r="SRR49" s="2073"/>
      <c r="SRS49" s="2073"/>
      <c r="SRT49" s="2073"/>
      <c r="SRU49" s="2073"/>
      <c r="SRV49" s="2073"/>
      <c r="SRW49" s="2073"/>
      <c r="SRX49" s="2073"/>
      <c r="SRY49" s="2073"/>
      <c r="SRZ49" s="2073"/>
      <c r="SSA49" s="2073"/>
      <c r="SSB49" s="2073"/>
      <c r="SSC49" s="2073"/>
      <c r="SSD49" s="2073"/>
      <c r="SSE49" s="2073"/>
      <c r="SSF49" s="2073"/>
      <c r="SSG49" s="2073"/>
      <c r="SSH49" s="2073"/>
      <c r="SSI49" s="2073"/>
      <c r="SSJ49" s="2073"/>
      <c r="SSK49" s="2073"/>
      <c r="SSL49" s="2073"/>
      <c r="SSM49" s="2073"/>
      <c r="SSN49" s="2073"/>
      <c r="SSO49" s="2073"/>
      <c r="SSP49" s="2073"/>
      <c r="SSQ49" s="2073"/>
      <c r="SSR49" s="2073"/>
      <c r="SSS49" s="2073"/>
      <c r="SST49" s="2073"/>
      <c r="SSU49" s="2073"/>
      <c r="SSV49" s="2073"/>
      <c r="SSW49" s="2073"/>
      <c r="SSX49" s="2073"/>
      <c r="SSY49" s="2073"/>
      <c r="SSZ49" s="2073"/>
      <c r="STA49" s="2073"/>
      <c r="STB49" s="2073"/>
      <c r="STC49" s="2073"/>
      <c r="STD49" s="2073"/>
      <c r="STE49" s="2073"/>
      <c r="STF49" s="2073"/>
      <c r="STG49" s="2073"/>
      <c r="STH49" s="2073"/>
      <c r="STI49" s="2073"/>
      <c r="STJ49" s="2073"/>
      <c r="STK49" s="2073"/>
      <c r="STL49" s="2073"/>
      <c r="STM49" s="2073"/>
      <c r="STN49" s="2073"/>
      <c r="STO49" s="2073"/>
      <c r="STP49" s="2073"/>
      <c r="STQ49" s="2073"/>
      <c r="STR49" s="2073"/>
      <c r="STS49" s="2073"/>
      <c r="STT49" s="2073"/>
      <c r="STU49" s="2073"/>
      <c r="STV49" s="2073"/>
      <c r="STW49" s="2073"/>
      <c r="STX49" s="2073"/>
      <c r="STY49" s="2073"/>
      <c r="STZ49" s="2073"/>
      <c r="SUA49" s="2073"/>
      <c r="SUB49" s="2073"/>
      <c r="SUC49" s="2073"/>
      <c r="SUD49" s="2073"/>
      <c r="SUE49" s="2073"/>
      <c r="SUF49" s="2073"/>
      <c r="SUG49" s="2073"/>
      <c r="SUH49" s="2073"/>
      <c r="SUI49" s="2073"/>
      <c r="SUJ49" s="2073"/>
      <c r="SUK49" s="2073"/>
      <c r="SUL49" s="2073"/>
      <c r="SUM49" s="2073"/>
      <c r="SUN49" s="2073"/>
      <c r="SUO49" s="2073"/>
      <c r="SUP49" s="2073"/>
      <c r="SUQ49" s="2073"/>
      <c r="SUR49" s="2073"/>
      <c r="SUS49" s="2073"/>
      <c r="SUT49" s="2073"/>
      <c r="SUU49" s="2073"/>
      <c r="SUV49" s="2073"/>
      <c r="SUW49" s="2073"/>
      <c r="SUX49" s="2073"/>
      <c r="SUY49" s="2073"/>
      <c r="SUZ49" s="2073"/>
      <c r="SVA49" s="2073"/>
      <c r="SVB49" s="2073"/>
      <c r="SVC49" s="2073"/>
      <c r="SVD49" s="2073"/>
      <c r="SVE49" s="2073"/>
      <c r="SVF49" s="2073"/>
      <c r="SVG49" s="2073"/>
      <c r="SVH49" s="2073"/>
      <c r="SVI49" s="2073"/>
      <c r="SVJ49" s="2073"/>
      <c r="SVK49" s="2073"/>
      <c r="SVL49" s="2073"/>
      <c r="SVM49" s="2073"/>
      <c r="SVN49" s="2073"/>
      <c r="SVO49" s="2073"/>
      <c r="SVP49" s="2073"/>
      <c r="SVQ49" s="2073"/>
      <c r="SVR49" s="2073"/>
      <c r="SVS49" s="2073"/>
      <c r="SVT49" s="2073"/>
      <c r="SVU49" s="2073"/>
      <c r="SVV49" s="2073"/>
      <c r="SVW49" s="2073"/>
      <c r="SVX49" s="2073"/>
      <c r="SVY49" s="2073"/>
      <c r="SVZ49" s="2073"/>
      <c r="SWA49" s="2073"/>
      <c r="SWB49" s="2073"/>
      <c r="SWC49" s="2073"/>
      <c r="SWD49" s="2073"/>
      <c r="SWE49" s="2073"/>
      <c r="SWF49" s="2073"/>
      <c r="SWG49" s="2073"/>
      <c r="SWH49" s="2073"/>
      <c r="SWI49" s="2073"/>
      <c r="SWJ49" s="2073"/>
      <c r="SWK49" s="2073"/>
      <c r="SWL49" s="2073"/>
      <c r="SWM49" s="2073"/>
      <c r="SWN49" s="2073"/>
      <c r="SWO49" s="2073"/>
      <c r="SWP49" s="2073"/>
      <c r="SWQ49" s="2073"/>
      <c r="SWR49" s="2073"/>
      <c r="SWS49" s="2073"/>
      <c r="SWT49" s="2073"/>
      <c r="SWU49" s="2073"/>
      <c r="SWV49" s="2073"/>
      <c r="SWW49" s="2073"/>
      <c r="SWX49" s="2073"/>
      <c r="SWY49" s="2073"/>
      <c r="SWZ49" s="2073"/>
      <c r="SXA49" s="2073"/>
      <c r="SXB49" s="2073"/>
      <c r="SXC49" s="2073"/>
      <c r="SXD49" s="2073"/>
      <c r="SXE49" s="2073"/>
      <c r="SXF49" s="2073"/>
      <c r="SXG49" s="2073"/>
      <c r="SXH49" s="2073"/>
      <c r="SXI49" s="2073"/>
      <c r="SXJ49" s="2073"/>
      <c r="SXK49" s="2073"/>
      <c r="SXL49" s="2073"/>
      <c r="SXM49" s="2073"/>
      <c r="SXN49" s="2073"/>
      <c r="SXO49" s="2073"/>
      <c r="SXP49" s="2073"/>
      <c r="SXQ49" s="2073"/>
      <c r="SXR49" s="2073"/>
      <c r="SXS49" s="2073"/>
      <c r="SXT49" s="2073"/>
      <c r="SXU49" s="2073"/>
      <c r="SXV49" s="2073"/>
      <c r="SXW49" s="2073"/>
      <c r="SXX49" s="2073"/>
      <c r="SXY49" s="2073"/>
      <c r="SXZ49" s="2073"/>
      <c r="SYA49" s="2073"/>
      <c r="SYB49" s="2073"/>
      <c r="SYC49" s="2073"/>
      <c r="SYD49" s="2073"/>
      <c r="SYE49" s="2073"/>
      <c r="SYF49" s="2073"/>
      <c r="SYG49" s="2073"/>
      <c r="SYH49" s="2073"/>
      <c r="SYI49" s="2073"/>
      <c r="SYJ49" s="2073"/>
      <c r="SYK49" s="2073"/>
      <c r="SYL49" s="2073"/>
      <c r="SYM49" s="2073"/>
      <c r="SYN49" s="2073"/>
      <c r="SYO49" s="2073"/>
      <c r="SYP49" s="2073"/>
      <c r="SYQ49" s="2073"/>
      <c r="SYR49" s="2073"/>
      <c r="SYS49" s="2073"/>
      <c r="SYT49" s="2073"/>
      <c r="SYU49" s="2073"/>
      <c r="SYV49" s="2073"/>
      <c r="SYW49" s="2073"/>
      <c r="SYX49" s="2073"/>
      <c r="SYY49" s="2073"/>
      <c r="SYZ49" s="2073"/>
      <c r="SZA49" s="2073"/>
      <c r="SZB49" s="2073"/>
      <c r="SZC49" s="2073"/>
      <c r="SZD49" s="2073"/>
      <c r="SZE49" s="2073"/>
      <c r="SZF49" s="2073"/>
      <c r="SZG49" s="2073"/>
      <c r="SZH49" s="2073"/>
      <c r="SZI49" s="2073"/>
      <c r="SZJ49" s="2073"/>
      <c r="SZK49" s="2073"/>
      <c r="SZL49" s="2073"/>
      <c r="SZM49" s="2073"/>
      <c r="SZN49" s="2073"/>
      <c r="SZO49" s="2073"/>
      <c r="SZP49" s="2073"/>
      <c r="SZQ49" s="2073"/>
      <c r="SZR49" s="2073"/>
      <c r="SZS49" s="2073"/>
      <c r="SZT49" s="2073"/>
      <c r="SZU49" s="2073"/>
      <c r="SZV49" s="2073"/>
      <c r="SZW49" s="2073"/>
      <c r="SZX49" s="2073"/>
      <c r="SZY49" s="2073"/>
      <c r="SZZ49" s="2073"/>
      <c r="TAA49" s="2073"/>
      <c r="TAB49" s="2073"/>
      <c r="TAC49" s="2073"/>
      <c r="TAD49" s="2073"/>
      <c r="TAE49" s="2073"/>
      <c r="TAF49" s="2073"/>
      <c r="TAG49" s="2073"/>
      <c r="TAH49" s="2073"/>
      <c r="TAI49" s="2073"/>
      <c r="TAJ49" s="2073"/>
      <c r="TAK49" s="2073"/>
      <c r="TAL49" s="2073"/>
      <c r="TAM49" s="2073"/>
      <c r="TAN49" s="2073"/>
      <c r="TAO49" s="2073"/>
      <c r="TAP49" s="2073"/>
      <c r="TAQ49" s="2073"/>
      <c r="TAR49" s="2073"/>
      <c r="TAS49" s="2073"/>
      <c r="TAT49" s="2073"/>
      <c r="TAU49" s="2073"/>
      <c r="TAV49" s="2073"/>
      <c r="TAW49" s="2073"/>
      <c r="TAX49" s="2073"/>
      <c r="TAY49" s="2073"/>
      <c r="TAZ49" s="2073"/>
      <c r="TBA49" s="2073"/>
      <c r="TBB49" s="2073"/>
      <c r="TBC49" s="2073"/>
      <c r="TBD49" s="2073"/>
      <c r="TBE49" s="2073"/>
      <c r="TBF49" s="2073"/>
      <c r="TBG49" s="2073"/>
      <c r="TBH49" s="2073"/>
      <c r="TBI49" s="2073"/>
      <c r="TBJ49" s="2073"/>
      <c r="TBK49" s="2073"/>
      <c r="TBL49" s="2073"/>
      <c r="TBM49" s="2073"/>
      <c r="TBN49" s="2073"/>
      <c r="TBO49" s="2073"/>
      <c r="TBP49" s="2073"/>
      <c r="TBQ49" s="2073"/>
      <c r="TBR49" s="2073"/>
      <c r="TBS49" s="2073"/>
      <c r="TBT49" s="2073"/>
      <c r="TBU49" s="2073"/>
      <c r="TBV49" s="2073"/>
      <c r="TBW49" s="2073"/>
      <c r="TBX49" s="2073"/>
      <c r="TBY49" s="2073"/>
      <c r="TBZ49" s="2073"/>
      <c r="TCA49" s="2073"/>
      <c r="TCB49" s="2073"/>
      <c r="TCC49" s="2073"/>
      <c r="TCD49" s="2073"/>
      <c r="TCE49" s="2073"/>
      <c r="TCF49" s="2073"/>
      <c r="TCG49" s="2073"/>
      <c r="TCH49" s="2073"/>
      <c r="TCI49" s="2073"/>
      <c r="TCJ49" s="2073"/>
      <c r="TCK49" s="2073"/>
      <c r="TCL49" s="2073"/>
      <c r="TCM49" s="2073"/>
      <c r="TCN49" s="2073"/>
      <c r="TCO49" s="2073"/>
      <c r="TCP49" s="2073"/>
      <c r="TCQ49" s="2073"/>
      <c r="TCR49" s="2073"/>
      <c r="TCS49" s="2073"/>
      <c r="TCT49" s="2073"/>
      <c r="TCU49" s="2073"/>
      <c r="TCV49" s="2073"/>
      <c r="TCW49" s="2073"/>
      <c r="TCX49" s="2073"/>
      <c r="TCY49" s="2073"/>
      <c r="TCZ49" s="2073"/>
      <c r="TDA49" s="2073"/>
      <c r="TDB49" s="2073"/>
      <c r="TDC49" s="2073"/>
      <c r="TDD49" s="2073"/>
      <c r="TDE49" s="2073"/>
      <c r="TDF49" s="2073"/>
      <c r="TDG49" s="2073"/>
      <c r="TDH49" s="2073"/>
      <c r="TDI49" s="2073"/>
      <c r="TDJ49" s="2073"/>
      <c r="TDK49" s="2073"/>
      <c r="TDL49" s="2073"/>
      <c r="TDM49" s="2073"/>
      <c r="TDN49" s="2073"/>
      <c r="TDO49" s="2073"/>
      <c r="TDP49" s="2073"/>
      <c r="TDQ49" s="2073"/>
      <c r="TDR49" s="2073"/>
      <c r="TDS49" s="2073"/>
      <c r="TDT49" s="2073"/>
      <c r="TDU49" s="2073"/>
      <c r="TDV49" s="2073"/>
      <c r="TDW49" s="2073"/>
      <c r="TDX49" s="2073"/>
      <c r="TDY49" s="2073"/>
      <c r="TDZ49" s="2073"/>
      <c r="TEA49" s="2073"/>
      <c r="TEB49" s="2073"/>
      <c r="TEC49" s="2073"/>
      <c r="TED49" s="2073"/>
      <c r="TEE49" s="2073"/>
      <c r="TEF49" s="2073"/>
      <c r="TEG49" s="2073"/>
      <c r="TEH49" s="2073"/>
      <c r="TEI49" s="2073"/>
      <c r="TEJ49" s="2073"/>
      <c r="TEK49" s="2073"/>
      <c r="TEL49" s="2073"/>
      <c r="TEM49" s="2073"/>
      <c r="TEN49" s="2073"/>
      <c r="TEO49" s="2073"/>
      <c r="TEP49" s="2073"/>
      <c r="TEQ49" s="2073"/>
      <c r="TER49" s="2073"/>
      <c r="TES49" s="2073"/>
      <c r="TET49" s="2073"/>
      <c r="TEU49" s="2073"/>
      <c r="TEV49" s="2073"/>
      <c r="TEW49" s="2073"/>
      <c r="TEX49" s="2073"/>
      <c r="TEY49" s="2073"/>
      <c r="TEZ49" s="2073"/>
      <c r="TFA49" s="2073"/>
      <c r="TFB49" s="2073"/>
      <c r="TFC49" s="2073"/>
      <c r="TFD49" s="2073"/>
      <c r="TFE49" s="2073"/>
      <c r="TFF49" s="2073"/>
      <c r="TFG49" s="2073"/>
      <c r="TFH49" s="2073"/>
      <c r="TFI49" s="2073"/>
      <c r="TFJ49" s="2073"/>
      <c r="TFK49" s="2073"/>
      <c r="TFL49" s="2073"/>
      <c r="TFM49" s="2073"/>
      <c r="TFN49" s="2073"/>
      <c r="TFO49" s="2073"/>
      <c r="TFP49" s="2073"/>
      <c r="TFQ49" s="2073"/>
      <c r="TFR49" s="2073"/>
      <c r="TFS49" s="2073"/>
      <c r="TFT49" s="2073"/>
      <c r="TFU49" s="2073"/>
      <c r="TFV49" s="2073"/>
      <c r="TFW49" s="2073"/>
      <c r="TFX49" s="2073"/>
      <c r="TFY49" s="2073"/>
      <c r="TFZ49" s="2073"/>
      <c r="TGA49" s="2073"/>
      <c r="TGB49" s="2073"/>
      <c r="TGC49" s="2073"/>
      <c r="TGD49" s="2073"/>
      <c r="TGE49" s="2073"/>
      <c r="TGF49" s="2073"/>
      <c r="TGG49" s="2073"/>
      <c r="TGH49" s="2073"/>
      <c r="TGI49" s="2073"/>
      <c r="TGJ49" s="2073"/>
      <c r="TGK49" s="2073"/>
      <c r="TGL49" s="2073"/>
      <c r="TGM49" s="2073"/>
      <c r="TGN49" s="2073"/>
      <c r="TGO49" s="2073"/>
      <c r="TGP49" s="2073"/>
      <c r="TGQ49" s="2073"/>
      <c r="TGR49" s="2073"/>
      <c r="TGS49" s="2073"/>
      <c r="TGT49" s="2073"/>
      <c r="TGU49" s="2073"/>
      <c r="TGV49" s="2073"/>
      <c r="TGW49" s="2073"/>
      <c r="TGX49" s="2073"/>
      <c r="TGY49" s="2073"/>
      <c r="TGZ49" s="2073"/>
      <c r="THA49" s="2073"/>
      <c r="THB49" s="2073"/>
      <c r="THC49" s="2073"/>
      <c r="THD49" s="2073"/>
      <c r="THE49" s="2073"/>
      <c r="THF49" s="2073"/>
      <c r="THG49" s="2073"/>
      <c r="THH49" s="2073"/>
      <c r="THI49" s="2073"/>
      <c r="THJ49" s="2073"/>
      <c r="THK49" s="2073"/>
      <c r="THL49" s="2073"/>
      <c r="THM49" s="2073"/>
      <c r="THN49" s="2073"/>
      <c r="THO49" s="2073"/>
      <c r="THP49" s="2073"/>
      <c r="THQ49" s="2073"/>
      <c r="THR49" s="2073"/>
      <c r="THS49" s="2073"/>
      <c r="THT49" s="2073"/>
      <c r="THU49" s="2073"/>
      <c r="THV49" s="2073"/>
      <c r="THW49" s="2073"/>
      <c r="THX49" s="2073"/>
      <c r="THY49" s="2073"/>
      <c r="THZ49" s="2073"/>
      <c r="TIA49" s="2073"/>
      <c r="TIB49" s="2073"/>
      <c r="TIC49" s="2073"/>
      <c r="TID49" s="2073"/>
      <c r="TIE49" s="2073"/>
      <c r="TIF49" s="2073"/>
      <c r="TIG49" s="2073"/>
      <c r="TIH49" s="2073"/>
      <c r="TII49" s="2073"/>
      <c r="TIJ49" s="2073"/>
      <c r="TIK49" s="2073"/>
      <c r="TIL49" s="2073"/>
      <c r="TIM49" s="2073"/>
      <c r="TIN49" s="2073"/>
      <c r="TIO49" s="2073"/>
      <c r="TIP49" s="2073"/>
      <c r="TIQ49" s="2073"/>
      <c r="TIR49" s="2073"/>
      <c r="TIS49" s="2073"/>
      <c r="TIT49" s="2073"/>
      <c r="TIU49" s="2073"/>
      <c r="TIV49" s="2073"/>
      <c r="TIW49" s="2073"/>
      <c r="TIX49" s="2073"/>
      <c r="TIY49" s="2073"/>
      <c r="TIZ49" s="2073"/>
      <c r="TJA49" s="2073"/>
      <c r="TJB49" s="2073"/>
      <c r="TJC49" s="2073"/>
      <c r="TJD49" s="2073"/>
      <c r="TJE49" s="2073"/>
      <c r="TJF49" s="2073"/>
      <c r="TJG49" s="2073"/>
      <c r="TJH49" s="2073"/>
      <c r="TJI49" s="2073"/>
      <c r="TJJ49" s="2073"/>
      <c r="TJK49" s="2073"/>
      <c r="TJL49" s="2073"/>
      <c r="TJM49" s="2073"/>
      <c r="TJN49" s="2073"/>
      <c r="TJO49" s="2073"/>
      <c r="TJP49" s="2073"/>
      <c r="TJQ49" s="2073"/>
      <c r="TJR49" s="2073"/>
      <c r="TJS49" s="2073"/>
      <c r="TJT49" s="2073"/>
      <c r="TJU49" s="2073"/>
      <c r="TJV49" s="2073"/>
      <c r="TJW49" s="2073"/>
      <c r="TJX49" s="2073"/>
      <c r="TJY49" s="2073"/>
      <c r="TJZ49" s="2073"/>
      <c r="TKA49" s="2073"/>
      <c r="TKB49" s="2073"/>
      <c r="TKC49" s="2073"/>
      <c r="TKD49" s="2073"/>
      <c r="TKE49" s="2073"/>
      <c r="TKF49" s="2073"/>
      <c r="TKG49" s="2073"/>
      <c r="TKH49" s="2073"/>
      <c r="TKI49" s="2073"/>
      <c r="TKJ49" s="2073"/>
      <c r="TKK49" s="2073"/>
      <c r="TKL49" s="2073"/>
      <c r="TKM49" s="2073"/>
      <c r="TKN49" s="2073"/>
      <c r="TKO49" s="2073"/>
      <c r="TKP49" s="2073"/>
      <c r="TKQ49" s="2073"/>
      <c r="TKR49" s="2073"/>
      <c r="TKS49" s="2073"/>
      <c r="TKT49" s="2073"/>
      <c r="TKU49" s="2073"/>
      <c r="TKV49" s="2073"/>
      <c r="TKW49" s="2073"/>
      <c r="TKX49" s="2073"/>
      <c r="TKY49" s="2073"/>
      <c r="TKZ49" s="2073"/>
      <c r="TLA49" s="2073"/>
      <c r="TLB49" s="2073"/>
      <c r="TLC49" s="2073"/>
      <c r="TLD49" s="2073"/>
      <c r="TLE49" s="2073"/>
      <c r="TLF49" s="2073"/>
      <c r="TLG49" s="2073"/>
      <c r="TLH49" s="2073"/>
      <c r="TLI49" s="2073"/>
      <c r="TLJ49" s="2073"/>
      <c r="TLK49" s="2073"/>
      <c r="TLL49" s="2073"/>
      <c r="TLM49" s="2073"/>
      <c r="TLN49" s="2073"/>
      <c r="TLO49" s="2073"/>
      <c r="TLP49" s="2073"/>
      <c r="TLQ49" s="2073"/>
      <c r="TLR49" s="2073"/>
      <c r="TLS49" s="2073"/>
      <c r="TLT49" s="2073"/>
      <c r="TLU49" s="2073"/>
      <c r="TLV49" s="2073"/>
      <c r="TLW49" s="2073"/>
      <c r="TLX49" s="2073"/>
      <c r="TLY49" s="2073"/>
      <c r="TLZ49" s="2073"/>
      <c r="TMA49" s="2073"/>
      <c r="TMB49" s="2073"/>
      <c r="TMC49" s="2073"/>
      <c r="TMD49" s="2073"/>
      <c r="TME49" s="2073"/>
      <c r="TMF49" s="2073"/>
      <c r="TMG49" s="2073"/>
      <c r="TMH49" s="2073"/>
      <c r="TMI49" s="2073"/>
      <c r="TMJ49" s="2073"/>
      <c r="TMK49" s="2073"/>
      <c r="TML49" s="2073"/>
      <c r="TMM49" s="2073"/>
      <c r="TMN49" s="2073"/>
      <c r="TMO49" s="2073"/>
      <c r="TMP49" s="2073"/>
      <c r="TMQ49" s="2073"/>
      <c r="TMR49" s="2073"/>
      <c r="TMS49" s="2073"/>
      <c r="TMT49" s="2073"/>
      <c r="TMU49" s="2073"/>
      <c r="TMV49" s="2073"/>
      <c r="TMW49" s="2073"/>
      <c r="TMX49" s="2073"/>
      <c r="TMY49" s="2073"/>
      <c r="TMZ49" s="2073"/>
      <c r="TNA49" s="2073"/>
      <c r="TNB49" s="2073"/>
      <c r="TNC49" s="2073"/>
      <c r="TND49" s="2073"/>
      <c r="TNE49" s="2073"/>
      <c r="TNF49" s="2073"/>
      <c r="TNG49" s="2073"/>
      <c r="TNH49" s="2073"/>
      <c r="TNI49" s="2073"/>
      <c r="TNJ49" s="2073"/>
      <c r="TNK49" s="2073"/>
      <c r="TNL49" s="2073"/>
      <c r="TNM49" s="2073"/>
      <c r="TNN49" s="2073"/>
      <c r="TNO49" s="2073"/>
      <c r="TNP49" s="2073"/>
      <c r="TNQ49" s="2073"/>
      <c r="TNR49" s="2073"/>
      <c r="TNS49" s="2073"/>
      <c r="TNT49" s="2073"/>
      <c r="TNU49" s="2073"/>
      <c r="TNV49" s="2073"/>
      <c r="TNW49" s="2073"/>
      <c r="TNX49" s="2073"/>
      <c r="TNY49" s="2073"/>
      <c r="TNZ49" s="2073"/>
      <c r="TOA49" s="2073"/>
      <c r="TOB49" s="2073"/>
      <c r="TOC49" s="2073"/>
      <c r="TOD49" s="2073"/>
      <c r="TOE49" s="2073"/>
      <c r="TOF49" s="2073"/>
      <c r="TOG49" s="2073"/>
      <c r="TOH49" s="2073"/>
      <c r="TOI49" s="2073"/>
      <c r="TOJ49" s="2073"/>
      <c r="TOK49" s="2073"/>
      <c r="TOL49" s="2073"/>
      <c r="TOM49" s="2073"/>
      <c r="TON49" s="2073"/>
      <c r="TOO49" s="2073"/>
      <c r="TOP49" s="2073"/>
      <c r="TOQ49" s="2073"/>
      <c r="TOR49" s="2073"/>
      <c r="TOS49" s="2073"/>
      <c r="TOT49" s="2073"/>
      <c r="TOU49" s="2073"/>
      <c r="TOV49" s="2073"/>
      <c r="TOW49" s="2073"/>
      <c r="TOX49" s="2073"/>
      <c r="TOY49" s="2073"/>
      <c r="TOZ49" s="2073"/>
      <c r="TPA49" s="2073"/>
      <c r="TPB49" s="2073"/>
      <c r="TPC49" s="2073"/>
      <c r="TPD49" s="2073"/>
      <c r="TPE49" s="2073"/>
      <c r="TPF49" s="2073"/>
      <c r="TPG49" s="2073"/>
      <c r="TPH49" s="2073"/>
      <c r="TPI49" s="2073"/>
      <c r="TPJ49" s="2073"/>
      <c r="TPK49" s="2073"/>
      <c r="TPL49" s="2073"/>
      <c r="TPM49" s="2073"/>
      <c r="TPN49" s="2073"/>
      <c r="TPO49" s="2073"/>
      <c r="TPP49" s="2073"/>
      <c r="TPQ49" s="2073"/>
      <c r="TPR49" s="2073"/>
      <c r="TPS49" s="2073"/>
      <c r="TPT49" s="2073"/>
      <c r="TPU49" s="2073"/>
      <c r="TPV49" s="2073"/>
      <c r="TPW49" s="2073"/>
      <c r="TPX49" s="2073"/>
      <c r="TPY49" s="2073"/>
      <c r="TPZ49" s="2073"/>
      <c r="TQA49" s="2073"/>
      <c r="TQB49" s="2073"/>
      <c r="TQC49" s="2073"/>
      <c r="TQD49" s="2073"/>
      <c r="TQE49" s="2073"/>
      <c r="TQF49" s="2073"/>
      <c r="TQG49" s="2073"/>
      <c r="TQH49" s="2073"/>
      <c r="TQI49" s="2073"/>
      <c r="TQJ49" s="2073"/>
      <c r="TQK49" s="2073"/>
      <c r="TQL49" s="2073"/>
      <c r="TQM49" s="2073"/>
      <c r="TQN49" s="2073"/>
      <c r="TQO49" s="2073"/>
      <c r="TQP49" s="2073"/>
      <c r="TQQ49" s="2073"/>
      <c r="TQR49" s="2073"/>
      <c r="TQS49" s="2073"/>
      <c r="TQT49" s="2073"/>
      <c r="TQU49" s="2073"/>
      <c r="TQV49" s="2073"/>
      <c r="TQW49" s="2073"/>
      <c r="TQX49" s="2073"/>
      <c r="TQY49" s="2073"/>
      <c r="TQZ49" s="2073"/>
      <c r="TRA49" s="2073"/>
      <c r="TRB49" s="2073"/>
      <c r="TRC49" s="2073"/>
      <c r="TRD49" s="2073"/>
      <c r="TRE49" s="2073"/>
      <c r="TRF49" s="2073"/>
      <c r="TRG49" s="2073"/>
      <c r="TRH49" s="2073"/>
      <c r="TRI49" s="2073"/>
      <c r="TRJ49" s="2073"/>
      <c r="TRK49" s="2073"/>
      <c r="TRL49" s="2073"/>
      <c r="TRM49" s="2073"/>
      <c r="TRN49" s="2073"/>
      <c r="TRO49" s="2073"/>
      <c r="TRP49" s="2073"/>
      <c r="TRQ49" s="2073"/>
      <c r="TRR49" s="2073"/>
      <c r="TRS49" s="2073"/>
      <c r="TRT49" s="2073"/>
      <c r="TRU49" s="2073"/>
      <c r="TRV49" s="2073"/>
      <c r="TRW49" s="2073"/>
      <c r="TRX49" s="2073"/>
      <c r="TRY49" s="2073"/>
      <c r="TRZ49" s="2073"/>
      <c r="TSA49" s="2073"/>
      <c r="TSB49" s="2073"/>
      <c r="TSC49" s="2073"/>
      <c r="TSD49" s="2073"/>
      <c r="TSE49" s="2073"/>
      <c r="TSF49" s="2073"/>
      <c r="TSG49" s="2073"/>
      <c r="TSH49" s="2073"/>
      <c r="TSI49" s="2073"/>
      <c r="TSJ49" s="2073"/>
      <c r="TSK49" s="2073"/>
      <c r="TSL49" s="2073"/>
      <c r="TSM49" s="2073"/>
      <c r="TSN49" s="2073"/>
      <c r="TSO49" s="2073"/>
      <c r="TSP49" s="2073"/>
      <c r="TSQ49" s="2073"/>
      <c r="TSR49" s="2073"/>
      <c r="TSS49" s="2073"/>
      <c r="TST49" s="2073"/>
      <c r="TSU49" s="2073"/>
      <c r="TSV49" s="2073"/>
      <c r="TSW49" s="2073"/>
      <c r="TSX49" s="2073"/>
      <c r="TSY49" s="2073"/>
      <c r="TSZ49" s="2073"/>
      <c r="TTA49" s="2073"/>
      <c r="TTB49" s="2073"/>
      <c r="TTC49" s="2073"/>
      <c r="TTD49" s="2073"/>
      <c r="TTE49" s="2073"/>
      <c r="TTF49" s="2073"/>
      <c r="TTG49" s="2073"/>
      <c r="TTH49" s="2073"/>
      <c r="TTI49" s="2073"/>
      <c r="TTJ49" s="2073"/>
      <c r="TTK49" s="2073"/>
      <c r="TTL49" s="2073"/>
      <c r="TTM49" s="2073"/>
      <c r="TTN49" s="2073"/>
      <c r="TTO49" s="2073"/>
      <c r="TTP49" s="2073"/>
      <c r="TTQ49" s="2073"/>
      <c r="TTR49" s="2073"/>
      <c r="TTS49" s="2073"/>
      <c r="TTT49" s="2073"/>
      <c r="TTU49" s="2073"/>
      <c r="TTV49" s="2073"/>
      <c r="TTW49" s="2073"/>
      <c r="TTX49" s="2073"/>
      <c r="TTY49" s="2073"/>
      <c r="TTZ49" s="2073"/>
      <c r="TUA49" s="2073"/>
      <c r="TUB49" s="2073"/>
      <c r="TUC49" s="2073"/>
      <c r="TUD49" s="2073"/>
      <c r="TUE49" s="2073"/>
      <c r="TUF49" s="2073"/>
      <c r="TUG49" s="2073"/>
      <c r="TUH49" s="2073"/>
      <c r="TUI49" s="2073"/>
      <c r="TUJ49" s="2073"/>
      <c r="TUK49" s="2073"/>
      <c r="TUL49" s="2073"/>
      <c r="TUM49" s="2073"/>
      <c r="TUN49" s="2073"/>
      <c r="TUO49" s="2073"/>
      <c r="TUP49" s="2073"/>
      <c r="TUQ49" s="2073"/>
      <c r="TUR49" s="2073"/>
      <c r="TUS49" s="2073"/>
      <c r="TUT49" s="2073"/>
      <c r="TUU49" s="2073"/>
      <c r="TUV49" s="2073"/>
      <c r="TUW49" s="2073"/>
      <c r="TUX49" s="2073"/>
      <c r="TUY49" s="2073"/>
      <c r="TUZ49" s="2073"/>
      <c r="TVA49" s="2073"/>
      <c r="TVB49" s="2073"/>
      <c r="TVC49" s="2073"/>
      <c r="TVD49" s="2073"/>
      <c r="TVE49" s="2073"/>
      <c r="TVF49" s="2073"/>
      <c r="TVG49" s="2073"/>
      <c r="TVH49" s="2073"/>
      <c r="TVI49" s="2073"/>
      <c r="TVJ49" s="2073"/>
      <c r="TVK49" s="2073"/>
      <c r="TVL49" s="2073"/>
      <c r="TVM49" s="2073"/>
      <c r="TVN49" s="2073"/>
      <c r="TVO49" s="2073"/>
      <c r="TVP49" s="2073"/>
      <c r="TVQ49" s="2073"/>
      <c r="TVR49" s="2073"/>
      <c r="TVS49" s="2073"/>
      <c r="TVT49" s="2073"/>
      <c r="TVU49" s="2073"/>
      <c r="TVV49" s="2073"/>
      <c r="TVW49" s="2073"/>
      <c r="TVX49" s="2073"/>
      <c r="TVY49" s="2073"/>
      <c r="TVZ49" s="2073"/>
      <c r="TWA49" s="2073"/>
      <c r="TWB49" s="2073"/>
      <c r="TWC49" s="2073"/>
      <c r="TWD49" s="2073"/>
      <c r="TWE49" s="2073"/>
      <c r="TWF49" s="2073"/>
      <c r="TWG49" s="2073"/>
      <c r="TWH49" s="2073"/>
      <c r="TWI49" s="2073"/>
      <c r="TWJ49" s="2073"/>
      <c r="TWK49" s="2073"/>
      <c r="TWL49" s="2073"/>
      <c r="TWM49" s="2073"/>
      <c r="TWN49" s="2073"/>
      <c r="TWO49" s="2073"/>
      <c r="TWP49" s="2073"/>
      <c r="TWQ49" s="2073"/>
      <c r="TWR49" s="2073"/>
      <c r="TWS49" s="2073"/>
      <c r="TWT49" s="2073"/>
      <c r="TWU49" s="2073"/>
      <c r="TWV49" s="2073"/>
      <c r="TWW49" s="2073"/>
      <c r="TWX49" s="2073"/>
      <c r="TWY49" s="2073"/>
      <c r="TWZ49" s="2073"/>
      <c r="TXA49" s="2073"/>
      <c r="TXB49" s="2073"/>
      <c r="TXC49" s="2073"/>
      <c r="TXD49" s="2073"/>
      <c r="TXE49" s="2073"/>
      <c r="TXF49" s="2073"/>
      <c r="TXG49" s="2073"/>
      <c r="TXH49" s="2073"/>
      <c r="TXI49" s="2073"/>
      <c r="TXJ49" s="2073"/>
      <c r="TXK49" s="2073"/>
      <c r="TXL49" s="2073"/>
      <c r="TXM49" s="2073"/>
      <c r="TXN49" s="2073"/>
      <c r="TXO49" s="2073"/>
      <c r="TXP49" s="2073"/>
      <c r="TXQ49" s="2073"/>
      <c r="TXR49" s="2073"/>
      <c r="TXS49" s="2073"/>
      <c r="TXT49" s="2073"/>
      <c r="TXU49" s="2073"/>
      <c r="TXV49" s="2073"/>
      <c r="TXW49" s="2073"/>
      <c r="TXX49" s="2073"/>
      <c r="TXY49" s="2073"/>
      <c r="TXZ49" s="2073"/>
      <c r="TYA49" s="2073"/>
      <c r="TYB49" s="2073"/>
      <c r="TYC49" s="2073"/>
      <c r="TYD49" s="2073"/>
      <c r="TYE49" s="2073"/>
      <c r="TYF49" s="2073"/>
      <c r="TYG49" s="2073"/>
      <c r="TYH49" s="2073"/>
      <c r="TYI49" s="2073"/>
      <c r="TYJ49" s="2073"/>
      <c r="TYK49" s="2073"/>
      <c r="TYL49" s="2073"/>
      <c r="TYM49" s="2073"/>
      <c r="TYN49" s="2073"/>
      <c r="TYO49" s="2073"/>
      <c r="TYP49" s="2073"/>
      <c r="TYQ49" s="2073"/>
      <c r="TYR49" s="2073"/>
      <c r="TYS49" s="2073"/>
      <c r="TYT49" s="2073"/>
      <c r="TYU49" s="2073"/>
      <c r="TYV49" s="2073"/>
      <c r="TYW49" s="2073"/>
      <c r="TYX49" s="2073"/>
      <c r="TYY49" s="2073"/>
      <c r="TYZ49" s="2073"/>
      <c r="TZA49" s="2073"/>
      <c r="TZB49" s="2073"/>
      <c r="TZC49" s="2073"/>
      <c r="TZD49" s="2073"/>
      <c r="TZE49" s="2073"/>
      <c r="TZF49" s="2073"/>
      <c r="TZG49" s="2073"/>
      <c r="TZH49" s="2073"/>
      <c r="TZI49" s="2073"/>
      <c r="TZJ49" s="2073"/>
      <c r="TZK49" s="2073"/>
      <c r="TZL49" s="2073"/>
      <c r="TZM49" s="2073"/>
      <c r="TZN49" s="2073"/>
      <c r="TZO49" s="2073"/>
      <c r="TZP49" s="2073"/>
      <c r="TZQ49" s="2073"/>
      <c r="TZR49" s="2073"/>
      <c r="TZS49" s="2073"/>
      <c r="TZT49" s="2073"/>
      <c r="TZU49" s="2073"/>
      <c r="TZV49" s="2073"/>
      <c r="TZW49" s="2073"/>
      <c r="TZX49" s="2073"/>
      <c r="TZY49" s="2073"/>
      <c r="TZZ49" s="2073"/>
      <c r="UAA49" s="2073"/>
      <c r="UAB49" s="2073"/>
      <c r="UAC49" s="2073"/>
      <c r="UAD49" s="2073"/>
      <c r="UAE49" s="2073"/>
      <c r="UAF49" s="2073"/>
      <c r="UAG49" s="2073"/>
      <c r="UAH49" s="2073"/>
      <c r="UAI49" s="2073"/>
      <c r="UAJ49" s="2073"/>
      <c r="UAK49" s="2073"/>
      <c r="UAL49" s="2073"/>
      <c r="UAM49" s="2073"/>
      <c r="UAN49" s="2073"/>
      <c r="UAO49" s="2073"/>
      <c r="UAP49" s="2073"/>
      <c r="UAQ49" s="2073"/>
      <c r="UAR49" s="2073"/>
      <c r="UAS49" s="2073"/>
      <c r="UAT49" s="2073"/>
      <c r="UAU49" s="2073"/>
      <c r="UAV49" s="2073"/>
      <c r="UAW49" s="2073"/>
      <c r="UAX49" s="2073"/>
      <c r="UAY49" s="2073"/>
      <c r="UAZ49" s="2073"/>
      <c r="UBA49" s="2073"/>
      <c r="UBB49" s="2073"/>
      <c r="UBC49" s="2073"/>
      <c r="UBD49" s="2073"/>
      <c r="UBE49" s="2073"/>
      <c r="UBF49" s="2073"/>
      <c r="UBG49" s="2073"/>
      <c r="UBH49" s="2073"/>
      <c r="UBI49" s="2073"/>
      <c r="UBJ49" s="2073"/>
      <c r="UBK49" s="2073"/>
      <c r="UBL49" s="2073"/>
      <c r="UBM49" s="2073"/>
      <c r="UBN49" s="2073"/>
      <c r="UBO49" s="2073"/>
      <c r="UBP49" s="2073"/>
      <c r="UBQ49" s="2073"/>
      <c r="UBR49" s="2073"/>
      <c r="UBS49" s="2073"/>
      <c r="UBT49" s="2073"/>
      <c r="UBU49" s="2073"/>
      <c r="UBV49" s="2073"/>
      <c r="UBW49" s="2073"/>
      <c r="UBX49" s="2073"/>
      <c r="UBY49" s="2073"/>
      <c r="UBZ49" s="2073"/>
      <c r="UCA49" s="2073"/>
      <c r="UCB49" s="2073"/>
      <c r="UCC49" s="2073"/>
      <c r="UCD49" s="2073"/>
      <c r="UCE49" s="2073"/>
      <c r="UCF49" s="2073"/>
      <c r="UCG49" s="2073"/>
      <c r="UCH49" s="2073"/>
      <c r="UCI49" s="2073"/>
      <c r="UCJ49" s="2073"/>
      <c r="UCK49" s="2073"/>
      <c r="UCL49" s="2073"/>
      <c r="UCM49" s="2073"/>
      <c r="UCN49" s="2073"/>
      <c r="UCO49" s="2073"/>
      <c r="UCP49" s="2073"/>
      <c r="UCQ49" s="2073"/>
      <c r="UCR49" s="2073"/>
      <c r="UCS49" s="2073"/>
      <c r="UCT49" s="2073"/>
      <c r="UCU49" s="2073"/>
      <c r="UCV49" s="2073"/>
      <c r="UCW49" s="2073"/>
      <c r="UCX49" s="2073"/>
      <c r="UCY49" s="2073"/>
      <c r="UCZ49" s="2073"/>
      <c r="UDA49" s="2073"/>
      <c r="UDB49" s="2073"/>
      <c r="UDC49" s="2073"/>
      <c r="UDD49" s="2073"/>
      <c r="UDE49" s="2073"/>
      <c r="UDF49" s="2073"/>
      <c r="UDG49" s="2073"/>
      <c r="UDH49" s="2073"/>
      <c r="UDI49" s="2073"/>
      <c r="UDJ49" s="2073"/>
      <c r="UDK49" s="2073"/>
      <c r="UDL49" s="2073"/>
      <c r="UDM49" s="2073"/>
      <c r="UDN49" s="2073"/>
      <c r="UDO49" s="2073"/>
      <c r="UDP49" s="2073"/>
      <c r="UDQ49" s="2073"/>
      <c r="UDR49" s="2073"/>
      <c r="UDS49" s="2073"/>
      <c r="UDT49" s="2073"/>
      <c r="UDU49" s="2073"/>
      <c r="UDV49" s="2073"/>
      <c r="UDW49" s="2073"/>
      <c r="UDX49" s="2073"/>
      <c r="UDY49" s="2073"/>
      <c r="UDZ49" s="2073"/>
      <c r="UEA49" s="2073"/>
      <c r="UEB49" s="2073"/>
      <c r="UEC49" s="2073"/>
      <c r="UED49" s="2073"/>
      <c r="UEE49" s="2073"/>
      <c r="UEF49" s="2073"/>
      <c r="UEG49" s="2073"/>
      <c r="UEH49" s="2073"/>
      <c r="UEI49" s="2073"/>
      <c r="UEJ49" s="2073"/>
      <c r="UEK49" s="2073"/>
      <c r="UEL49" s="2073"/>
      <c r="UEM49" s="2073"/>
      <c r="UEN49" s="2073"/>
      <c r="UEO49" s="2073"/>
      <c r="UEP49" s="2073"/>
      <c r="UEQ49" s="2073"/>
      <c r="UER49" s="2073"/>
      <c r="UES49" s="2073"/>
      <c r="UET49" s="2073"/>
      <c r="UEU49" s="2073"/>
      <c r="UEV49" s="2073"/>
      <c r="UEW49" s="2073"/>
      <c r="UEX49" s="2073"/>
      <c r="UEY49" s="2073"/>
      <c r="UEZ49" s="2073"/>
      <c r="UFA49" s="2073"/>
      <c r="UFB49" s="2073"/>
      <c r="UFC49" s="2073"/>
      <c r="UFD49" s="2073"/>
      <c r="UFE49" s="2073"/>
      <c r="UFF49" s="2073"/>
      <c r="UFG49" s="2073"/>
      <c r="UFH49" s="2073"/>
      <c r="UFI49" s="2073"/>
      <c r="UFJ49" s="2073"/>
      <c r="UFK49" s="2073"/>
      <c r="UFL49" s="2073"/>
      <c r="UFM49" s="2073"/>
      <c r="UFN49" s="2073"/>
      <c r="UFO49" s="2073"/>
      <c r="UFP49" s="2073"/>
      <c r="UFQ49" s="2073"/>
      <c r="UFR49" s="2073"/>
      <c r="UFS49" s="2073"/>
      <c r="UFT49" s="2073"/>
      <c r="UFU49" s="2073"/>
      <c r="UFV49" s="2073"/>
      <c r="UFW49" s="2073"/>
      <c r="UFX49" s="2073"/>
      <c r="UFY49" s="2073"/>
      <c r="UFZ49" s="2073"/>
      <c r="UGA49" s="2073"/>
      <c r="UGB49" s="2073"/>
      <c r="UGC49" s="2073"/>
      <c r="UGD49" s="2073"/>
      <c r="UGE49" s="2073"/>
      <c r="UGF49" s="2073"/>
      <c r="UGG49" s="2073"/>
      <c r="UGH49" s="2073"/>
      <c r="UGI49" s="2073"/>
      <c r="UGJ49" s="2073"/>
      <c r="UGK49" s="2073"/>
      <c r="UGL49" s="2073"/>
      <c r="UGM49" s="2073"/>
      <c r="UGN49" s="2073"/>
      <c r="UGO49" s="2073"/>
      <c r="UGP49" s="2073"/>
      <c r="UGQ49" s="2073"/>
      <c r="UGR49" s="2073"/>
      <c r="UGS49" s="2073"/>
      <c r="UGT49" s="2073"/>
      <c r="UGU49" s="2073"/>
      <c r="UGV49" s="2073"/>
      <c r="UGW49" s="2073"/>
      <c r="UGX49" s="2073"/>
      <c r="UGY49" s="2073"/>
      <c r="UGZ49" s="2073"/>
      <c r="UHA49" s="2073"/>
      <c r="UHB49" s="2073"/>
      <c r="UHC49" s="2073"/>
      <c r="UHD49" s="2073"/>
      <c r="UHE49" s="2073"/>
      <c r="UHF49" s="2073"/>
      <c r="UHG49" s="2073"/>
      <c r="UHH49" s="2073"/>
      <c r="UHI49" s="2073"/>
      <c r="UHJ49" s="2073"/>
      <c r="UHK49" s="2073"/>
      <c r="UHL49" s="2073"/>
      <c r="UHM49" s="2073"/>
      <c r="UHN49" s="2073"/>
      <c r="UHO49" s="2073"/>
      <c r="UHP49" s="2073"/>
      <c r="UHQ49" s="2073"/>
      <c r="UHR49" s="2073"/>
      <c r="UHS49" s="2073"/>
      <c r="UHT49" s="2073"/>
      <c r="UHU49" s="2073"/>
      <c r="UHV49" s="2073"/>
      <c r="UHW49" s="2073"/>
      <c r="UHX49" s="2073"/>
      <c r="UHY49" s="2073"/>
      <c r="UHZ49" s="2073"/>
      <c r="UIA49" s="2073"/>
      <c r="UIB49" s="2073"/>
      <c r="UIC49" s="2073"/>
      <c r="UID49" s="2073"/>
      <c r="UIE49" s="2073"/>
      <c r="UIF49" s="2073"/>
      <c r="UIG49" s="2073"/>
      <c r="UIH49" s="2073"/>
      <c r="UII49" s="2073"/>
      <c r="UIJ49" s="2073"/>
      <c r="UIK49" s="2073"/>
      <c r="UIL49" s="2073"/>
      <c r="UIM49" s="2073"/>
      <c r="UIN49" s="2073"/>
      <c r="UIO49" s="2073"/>
      <c r="UIP49" s="2073"/>
      <c r="UIQ49" s="2073"/>
      <c r="UIR49" s="2073"/>
      <c r="UIS49" s="2073"/>
      <c r="UIT49" s="2073"/>
      <c r="UIU49" s="2073"/>
      <c r="UIV49" s="2073"/>
      <c r="UIW49" s="2073"/>
      <c r="UIX49" s="2073"/>
      <c r="UIY49" s="2073"/>
      <c r="UIZ49" s="2073"/>
      <c r="UJA49" s="2073"/>
      <c r="UJB49" s="2073"/>
      <c r="UJC49" s="2073"/>
      <c r="UJD49" s="2073"/>
      <c r="UJE49" s="2073"/>
      <c r="UJF49" s="2073"/>
      <c r="UJG49" s="2073"/>
      <c r="UJH49" s="2073"/>
      <c r="UJI49" s="2073"/>
      <c r="UJJ49" s="2073"/>
      <c r="UJK49" s="2073"/>
      <c r="UJL49" s="2073"/>
      <c r="UJM49" s="2073"/>
      <c r="UJN49" s="2073"/>
      <c r="UJO49" s="2073"/>
      <c r="UJP49" s="2073"/>
      <c r="UJQ49" s="2073"/>
      <c r="UJR49" s="2073"/>
      <c r="UJS49" s="2073"/>
      <c r="UJT49" s="2073"/>
      <c r="UJU49" s="2073"/>
      <c r="UJV49" s="2073"/>
      <c r="UJW49" s="2073"/>
      <c r="UJX49" s="2073"/>
      <c r="UJY49" s="2073"/>
      <c r="UJZ49" s="2073"/>
      <c r="UKA49" s="2073"/>
      <c r="UKB49" s="2073"/>
      <c r="UKC49" s="2073"/>
      <c r="UKD49" s="2073"/>
      <c r="UKE49" s="2073"/>
      <c r="UKF49" s="2073"/>
      <c r="UKG49" s="2073"/>
      <c r="UKH49" s="2073"/>
      <c r="UKI49" s="2073"/>
      <c r="UKJ49" s="2073"/>
      <c r="UKK49" s="2073"/>
      <c r="UKL49" s="2073"/>
      <c r="UKM49" s="2073"/>
      <c r="UKN49" s="2073"/>
      <c r="UKO49" s="2073"/>
      <c r="UKP49" s="2073"/>
      <c r="UKQ49" s="2073"/>
      <c r="UKR49" s="2073"/>
      <c r="UKS49" s="2073"/>
      <c r="UKT49" s="2073"/>
      <c r="UKU49" s="2073"/>
      <c r="UKV49" s="2073"/>
      <c r="UKW49" s="2073"/>
      <c r="UKX49" s="2073"/>
      <c r="UKY49" s="2073"/>
      <c r="UKZ49" s="2073"/>
      <c r="ULA49" s="2073"/>
      <c r="ULB49" s="2073"/>
      <c r="ULC49" s="2073"/>
      <c r="ULD49" s="2073"/>
      <c r="ULE49" s="2073"/>
      <c r="ULF49" s="2073"/>
      <c r="ULG49" s="2073"/>
      <c r="ULH49" s="2073"/>
      <c r="ULI49" s="2073"/>
      <c r="ULJ49" s="2073"/>
      <c r="ULK49" s="2073"/>
      <c r="ULL49" s="2073"/>
      <c r="ULM49" s="2073"/>
      <c r="ULN49" s="2073"/>
      <c r="ULO49" s="2073"/>
      <c r="ULP49" s="2073"/>
      <c r="ULQ49" s="2073"/>
      <c r="ULR49" s="2073"/>
      <c r="ULS49" s="2073"/>
      <c r="ULT49" s="2073"/>
      <c r="ULU49" s="2073"/>
      <c r="ULV49" s="2073"/>
      <c r="ULW49" s="2073"/>
      <c r="ULX49" s="2073"/>
      <c r="ULY49" s="2073"/>
      <c r="ULZ49" s="2073"/>
      <c r="UMA49" s="2073"/>
      <c r="UMB49" s="2073"/>
      <c r="UMC49" s="2073"/>
      <c r="UMD49" s="2073"/>
      <c r="UME49" s="2073"/>
      <c r="UMF49" s="2073"/>
      <c r="UMG49" s="2073"/>
      <c r="UMH49" s="2073"/>
      <c r="UMI49" s="2073"/>
      <c r="UMJ49" s="2073"/>
      <c r="UMK49" s="2073"/>
      <c r="UML49" s="2073"/>
      <c r="UMM49" s="2073"/>
      <c r="UMN49" s="2073"/>
      <c r="UMO49" s="2073"/>
      <c r="UMP49" s="2073"/>
      <c r="UMQ49" s="2073"/>
      <c r="UMR49" s="2073"/>
      <c r="UMS49" s="2073"/>
      <c r="UMT49" s="2073"/>
      <c r="UMU49" s="2073"/>
      <c r="UMV49" s="2073"/>
      <c r="UMW49" s="2073"/>
      <c r="UMX49" s="2073"/>
      <c r="UMY49" s="2073"/>
      <c r="UMZ49" s="2073"/>
      <c r="UNA49" s="2073"/>
      <c r="UNB49" s="2073"/>
      <c r="UNC49" s="2073"/>
      <c r="UND49" s="2073"/>
      <c r="UNE49" s="2073"/>
      <c r="UNF49" s="2073"/>
      <c r="UNG49" s="2073"/>
      <c r="UNH49" s="2073"/>
      <c r="UNI49" s="2073"/>
      <c r="UNJ49" s="2073"/>
      <c r="UNK49" s="2073"/>
      <c r="UNL49" s="2073"/>
      <c r="UNM49" s="2073"/>
      <c r="UNN49" s="2073"/>
      <c r="UNO49" s="2073"/>
      <c r="UNP49" s="2073"/>
      <c r="UNQ49" s="2073"/>
      <c r="UNR49" s="2073"/>
      <c r="UNS49" s="2073"/>
      <c r="UNT49" s="2073"/>
      <c r="UNU49" s="2073"/>
      <c r="UNV49" s="2073"/>
      <c r="UNW49" s="2073"/>
      <c r="UNX49" s="2073"/>
      <c r="UNY49" s="2073"/>
      <c r="UNZ49" s="2073"/>
      <c r="UOA49" s="2073"/>
      <c r="UOB49" s="2073"/>
      <c r="UOC49" s="2073"/>
      <c r="UOD49" s="2073"/>
      <c r="UOE49" s="2073"/>
      <c r="UOF49" s="2073"/>
      <c r="UOG49" s="2073"/>
      <c r="UOH49" s="2073"/>
      <c r="UOI49" s="2073"/>
      <c r="UOJ49" s="2073"/>
      <c r="UOK49" s="2073"/>
      <c r="UOL49" s="2073"/>
      <c r="UOM49" s="2073"/>
      <c r="UON49" s="2073"/>
      <c r="UOO49" s="2073"/>
      <c r="UOP49" s="2073"/>
      <c r="UOQ49" s="2073"/>
      <c r="UOR49" s="2073"/>
      <c r="UOS49" s="2073"/>
      <c r="UOT49" s="2073"/>
      <c r="UOU49" s="2073"/>
      <c r="UOV49" s="2073"/>
      <c r="UOW49" s="2073"/>
      <c r="UOX49" s="2073"/>
      <c r="UOY49" s="2073"/>
      <c r="UOZ49" s="2073"/>
      <c r="UPA49" s="2073"/>
      <c r="UPB49" s="2073"/>
      <c r="UPC49" s="2073"/>
      <c r="UPD49" s="2073"/>
      <c r="UPE49" s="2073"/>
      <c r="UPF49" s="2073"/>
      <c r="UPG49" s="2073"/>
      <c r="UPH49" s="2073"/>
      <c r="UPI49" s="2073"/>
      <c r="UPJ49" s="2073"/>
      <c r="UPK49" s="2073"/>
      <c r="UPL49" s="2073"/>
      <c r="UPM49" s="2073"/>
      <c r="UPN49" s="2073"/>
      <c r="UPO49" s="2073"/>
      <c r="UPP49" s="2073"/>
      <c r="UPQ49" s="2073"/>
      <c r="UPR49" s="2073"/>
      <c r="UPS49" s="2073"/>
      <c r="UPT49" s="2073"/>
      <c r="UPU49" s="2073"/>
      <c r="UPV49" s="2073"/>
      <c r="UPW49" s="2073"/>
      <c r="UPX49" s="2073"/>
      <c r="UPY49" s="2073"/>
      <c r="UPZ49" s="2073"/>
      <c r="UQA49" s="2073"/>
      <c r="UQB49" s="2073"/>
      <c r="UQC49" s="2073"/>
      <c r="UQD49" s="2073"/>
      <c r="UQE49" s="2073"/>
      <c r="UQF49" s="2073"/>
      <c r="UQG49" s="2073"/>
      <c r="UQH49" s="2073"/>
      <c r="UQI49" s="2073"/>
      <c r="UQJ49" s="2073"/>
      <c r="UQK49" s="2073"/>
      <c r="UQL49" s="2073"/>
      <c r="UQM49" s="2073"/>
      <c r="UQN49" s="2073"/>
      <c r="UQO49" s="2073"/>
      <c r="UQP49" s="2073"/>
      <c r="UQQ49" s="2073"/>
      <c r="UQR49" s="2073"/>
      <c r="UQS49" s="2073"/>
      <c r="UQT49" s="2073"/>
      <c r="UQU49" s="2073"/>
      <c r="UQV49" s="2073"/>
      <c r="UQW49" s="2073"/>
      <c r="UQX49" s="2073"/>
      <c r="UQY49" s="2073"/>
      <c r="UQZ49" s="2073"/>
      <c r="URA49" s="2073"/>
      <c r="URB49" s="2073"/>
      <c r="URC49" s="2073"/>
      <c r="URD49" s="2073"/>
      <c r="URE49" s="2073"/>
      <c r="URF49" s="2073"/>
      <c r="URG49" s="2073"/>
      <c r="URH49" s="2073"/>
      <c r="URI49" s="2073"/>
      <c r="URJ49" s="2073"/>
      <c r="URK49" s="2073"/>
      <c r="URL49" s="2073"/>
      <c r="URM49" s="2073"/>
      <c r="URN49" s="2073"/>
      <c r="URO49" s="2073"/>
      <c r="URP49" s="2073"/>
      <c r="URQ49" s="2073"/>
      <c r="URR49" s="2073"/>
      <c r="URS49" s="2073"/>
      <c r="URT49" s="2073"/>
      <c r="URU49" s="2073"/>
      <c r="URV49" s="2073"/>
      <c r="URW49" s="2073"/>
      <c r="URX49" s="2073"/>
      <c r="URY49" s="2073"/>
      <c r="URZ49" s="2073"/>
      <c r="USA49" s="2073"/>
      <c r="USB49" s="2073"/>
      <c r="USC49" s="2073"/>
      <c r="USD49" s="2073"/>
      <c r="USE49" s="2073"/>
      <c r="USF49" s="2073"/>
      <c r="USG49" s="2073"/>
      <c r="USH49" s="2073"/>
      <c r="USI49" s="2073"/>
      <c r="USJ49" s="2073"/>
      <c r="USK49" s="2073"/>
      <c r="USL49" s="2073"/>
      <c r="USM49" s="2073"/>
      <c r="USN49" s="2073"/>
      <c r="USO49" s="2073"/>
      <c r="USP49" s="2073"/>
      <c r="USQ49" s="2073"/>
      <c r="USR49" s="2073"/>
      <c r="USS49" s="2073"/>
      <c r="UST49" s="2073"/>
      <c r="USU49" s="2073"/>
      <c r="USV49" s="2073"/>
      <c r="USW49" s="2073"/>
      <c r="USX49" s="2073"/>
      <c r="USY49" s="2073"/>
      <c r="USZ49" s="2073"/>
      <c r="UTA49" s="2073"/>
      <c r="UTB49" s="2073"/>
      <c r="UTC49" s="2073"/>
      <c r="UTD49" s="2073"/>
      <c r="UTE49" s="2073"/>
      <c r="UTF49" s="2073"/>
      <c r="UTG49" s="2073"/>
      <c r="UTH49" s="2073"/>
      <c r="UTI49" s="2073"/>
      <c r="UTJ49" s="2073"/>
      <c r="UTK49" s="2073"/>
      <c r="UTL49" s="2073"/>
      <c r="UTM49" s="2073"/>
      <c r="UTN49" s="2073"/>
      <c r="UTO49" s="2073"/>
      <c r="UTP49" s="2073"/>
      <c r="UTQ49" s="2073"/>
      <c r="UTR49" s="2073"/>
      <c r="UTS49" s="2073"/>
      <c r="UTT49" s="2073"/>
      <c r="UTU49" s="2073"/>
      <c r="UTV49" s="2073"/>
      <c r="UTW49" s="2073"/>
      <c r="UTX49" s="2073"/>
      <c r="UTY49" s="2073"/>
      <c r="UTZ49" s="2073"/>
      <c r="UUA49" s="2073"/>
      <c r="UUB49" s="2073"/>
      <c r="UUC49" s="2073"/>
      <c r="UUD49" s="2073"/>
      <c r="UUE49" s="2073"/>
      <c r="UUF49" s="2073"/>
      <c r="UUG49" s="2073"/>
      <c r="UUH49" s="2073"/>
      <c r="UUI49" s="2073"/>
      <c r="UUJ49" s="2073"/>
      <c r="UUK49" s="2073"/>
      <c r="UUL49" s="2073"/>
      <c r="UUM49" s="2073"/>
      <c r="UUN49" s="2073"/>
      <c r="UUO49" s="2073"/>
      <c r="UUP49" s="2073"/>
      <c r="UUQ49" s="2073"/>
      <c r="UUR49" s="2073"/>
      <c r="UUS49" s="2073"/>
      <c r="UUT49" s="2073"/>
      <c r="UUU49" s="2073"/>
      <c r="UUV49" s="2073"/>
      <c r="UUW49" s="2073"/>
      <c r="UUX49" s="2073"/>
      <c r="UUY49" s="2073"/>
      <c r="UUZ49" s="2073"/>
      <c r="UVA49" s="2073"/>
      <c r="UVB49" s="2073"/>
      <c r="UVC49" s="2073"/>
      <c r="UVD49" s="2073"/>
      <c r="UVE49" s="2073"/>
      <c r="UVF49" s="2073"/>
      <c r="UVG49" s="2073"/>
      <c r="UVH49" s="2073"/>
      <c r="UVI49" s="2073"/>
      <c r="UVJ49" s="2073"/>
      <c r="UVK49" s="2073"/>
      <c r="UVL49" s="2073"/>
      <c r="UVM49" s="2073"/>
      <c r="UVN49" s="2073"/>
      <c r="UVO49" s="2073"/>
      <c r="UVP49" s="2073"/>
      <c r="UVQ49" s="2073"/>
      <c r="UVR49" s="2073"/>
      <c r="UVS49" s="2073"/>
      <c r="UVT49" s="2073"/>
      <c r="UVU49" s="2073"/>
      <c r="UVV49" s="2073"/>
      <c r="UVW49" s="2073"/>
      <c r="UVX49" s="2073"/>
      <c r="UVY49" s="2073"/>
      <c r="UVZ49" s="2073"/>
      <c r="UWA49" s="2073"/>
      <c r="UWB49" s="2073"/>
      <c r="UWC49" s="2073"/>
      <c r="UWD49" s="2073"/>
      <c r="UWE49" s="2073"/>
      <c r="UWF49" s="2073"/>
      <c r="UWG49" s="2073"/>
      <c r="UWH49" s="2073"/>
      <c r="UWI49" s="2073"/>
      <c r="UWJ49" s="2073"/>
      <c r="UWK49" s="2073"/>
      <c r="UWL49" s="2073"/>
      <c r="UWM49" s="2073"/>
      <c r="UWN49" s="2073"/>
      <c r="UWO49" s="2073"/>
      <c r="UWP49" s="2073"/>
      <c r="UWQ49" s="2073"/>
      <c r="UWR49" s="2073"/>
      <c r="UWS49" s="2073"/>
      <c r="UWT49" s="2073"/>
      <c r="UWU49" s="2073"/>
      <c r="UWV49" s="2073"/>
      <c r="UWW49" s="2073"/>
      <c r="UWX49" s="2073"/>
      <c r="UWY49" s="2073"/>
      <c r="UWZ49" s="2073"/>
      <c r="UXA49" s="2073"/>
      <c r="UXB49" s="2073"/>
      <c r="UXC49" s="2073"/>
      <c r="UXD49" s="2073"/>
      <c r="UXE49" s="2073"/>
      <c r="UXF49" s="2073"/>
      <c r="UXG49" s="2073"/>
      <c r="UXH49" s="2073"/>
      <c r="UXI49" s="2073"/>
      <c r="UXJ49" s="2073"/>
      <c r="UXK49" s="2073"/>
      <c r="UXL49" s="2073"/>
      <c r="UXM49" s="2073"/>
      <c r="UXN49" s="2073"/>
      <c r="UXO49" s="2073"/>
      <c r="UXP49" s="2073"/>
      <c r="UXQ49" s="2073"/>
      <c r="UXR49" s="2073"/>
      <c r="UXS49" s="2073"/>
      <c r="UXT49" s="2073"/>
      <c r="UXU49" s="2073"/>
      <c r="UXV49" s="2073"/>
      <c r="UXW49" s="2073"/>
      <c r="UXX49" s="2073"/>
      <c r="UXY49" s="2073"/>
      <c r="UXZ49" s="2073"/>
      <c r="UYA49" s="2073"/>
      <c r="UYB49" s="2073"/>
      <c r="UYC49" s="2073"/>
      <c r="UYD49" s="2073"/>
      <c r="UYE49" s="2073"/>
      <c r="UYF49" s="2073"/>
      <c r="UYG49" s="2073"/>
      <c r="UYH49" s="2073"/>
      <c r="UYI49" s="2073"/>
      <c r="UYJ49" s="2073"/>
      <c r="UYK49" s="2073"/>
      <c r="UYL49" s="2073"/>
      <c r="UYM49" s="2073"/>
      <c r="UYN49" s="2073"/>
      <c r="UYO49" s="2073"/>
      <c r="UYP49" s="2073"/>
      <c r="UYQ49" s="2073"/>
      <c r="UYR49" s="2073"/>
      <c r="UYS49" s="2073"/>
      <c r="UYT49" s="2073"/>
      <c r="UYU49" s="2073"/>
      <c r="UYV49" s="2073"/>
      <c r="UYW49" s="2073"/>
      <c r="UYX49" s="2073"/>
      <c r="UYY49" s="2073"/>
      <c r="UYZ49" s="2073"/>
      <c r="UZA49" s="2073"/>
      <c r="UZB49" s="2073"/>
      <c r="UZC49" s="2073"/>
      <c r="UZD49" s="2073"/>
      <c r="UZE49" s="2073"/>
      <c r="UZF49" s="2073"/>
      <c r="UZG49" s="2073"/>
      <c r="UZH49" s="2073"/>
      <c r="UZI49" s="2073"/>
      <c r="UZJ49" s="2073"/>
      <c r="UZK49" s="2073"/>
      <c r="UZL49" s="2073"/>
      <c r="UZM49" s="2073"/>
      <c r="UZN49" s="2073"/>
      <c r="UZO49" s="2073"/>
      <c r="UZP49" s="2073"/>
      <c r="UZQ49" s="2073"/>
      <c r="UZR49" s="2073"/>
      <c r="UZS49" s="2073"/>
      <c r="UZT49" s="2073"/>
      <c r="UZU49" s="2073"/>
      <c r="UZV49" s="2073"/>
      <c r="UZW49" s="2073"/>
      <c r="UZX49" s="2073"/>
      <c r="UZY49" s="2073"/>
      <c r="UZZ49" s="2073"/>
      <c r="VAA49" s="2073"/>
      <c r="VAB49" s="2073"/>
      <c r="VAC49" s="2073"/>
      <c r="VAD49" s="2073"/>
      <c r="VAE49" s="2073"/>
      <c r="VAF49" s="2073"/>
      <c r="VAG49" s="2073"/>
      <c r="VAH49" s="2073"/>
      <c r="VAI49" s="2073"/>
      <c r="VAJ49" s="2073"/>
      <c r="VAK49" s="2073"/>
      <c r="VAL49" s="2073"/>
      <c r="VAM49" s="2073"/>
      <c r="VAN49" s="2073"/>
      <c r="VAO49" s="2073"/>
      <c r="VAP49" s="2073"/>
      <c r="VAQ49" s="2073"/>
      <c r="VAR49" s="2073"/>
      <c r="VAS49" s="2073"/>
      <c r="VAT49" s="2073"/>
      <c r="VAU49" s="2073"/>
      <c r="VAV49" s="2073"/>
      <c r="VAW49" s="2073"/>
      <c r="VAX49" s="2073"/>
      <c r="VAY49" s="2073"/>
      <c r="VAZ49" s="2073"/>
      <c r="VBA49" s="2073"/>
      <c r="VBB49" s="2073"/>
      <c r="VBC49" s="2073"/>
      <c r="VBD49" s="2073"/>
      <c r="VBE49" s="2073"/>
      <c r="VBF49" s="2073"/>
      <c r="VBG49" s="2073"/>
      <c r="VBH49" s="2073"/>
      <c r="VBI49" s="2073"/>
      <c r="VBJ49" s="2073"/>
      <c r="VBK49" s="2073"/>
      <c r="VBL49" s="2073"/>
      <c r="VBM49" s="2073"/>
      <c r="VBN49" s="2073"/>
      <c r="VBO49" s="2073"/>
      <c r="VBP49" s="2073"/>
      <c r="VBQ49" s="2073"/>
      <c r="VBR49" s="2073"/>
      <c r="VBS49" s="2073"/>
      <c r="VBT49" s="2073"/>
      <c r="VBU49" s="2073"/>
      <c r="VBV49" s="2073"/>
      <c r="VBW49" s="2073"/>
      <c r="VBX49" s="2073"/>
      <c r="VBY49" s="2073"/>
      <c r="VBZ49" s="2073"/>
      <c r="VCA49" s="2073"/>
      <c r="VCB49" s="2073"/>
      <c r="VCC49" s="2073"/>
      <c r="VCD49" s="2073"/>
      <c r="VCE49" s="2073"/>
      <c r="VCF49" s="2073"/>
      <c r="VCG49" s="2073"/>
      <c r="VCH49" s="2073"/>
      <c r="VCI49" s="2073"/>
      <c r="VCJ49" s="2073"/>
      <c r="VCK49" s="2073"/>
      <c r="VCL49" s="2073"/>
      <c r="VCM49" s="2073"/>
      <c r="VCN49" s="2073"/>
      <c r="VCO49" s="2073"/>
      <c r="VCP49" s="2073"/>
      <c r="VCQ49" s="2073"/>
      <c r="VCR49" s="2073"/>
      <c r="VCS49" s="2073"/>
      <c r="VCT49" s="2073"/>
      <c r="VCU49" s="2073"/>
      <c r="VCV49" s="2073"/>
      <c r="VCW49" s="2073"/>
      <c r="VCX49" s="2073"/>
      <c r="VCY49" s="2073"/>
      <c r="VCZ49" s="2073"/>
      <c r="VDA49" s="2073"/>
      <c r="VDB49" s="2073"/>
      <c r="VDC49" s="2073"/>
      <c r="VDD49" s="2073"/>
      <c r="VDE49" s="2073"/>
      <c r="VDF49" s="2073"/>
      <c r="VDG49" s="2073"/>
      <c r="VDH49" s="2073"/>
      <c r="VDI49" s="2073"/>
      <c r="VDJ49" s="2073"/>
      <c r="VDK49" s="2073"/>
      <c r="VDL49" s="2073"/>
      <c r="VDM49" s="2073"/>
      <c r="VDN49" s="2073"/>
      <c r="VDO49" s="2073"/>
      <c r="VDP49" s="2073"/>
      <c r="VDQ49" s="2073"/>
      <c r="VDR49" s="2073"/>
      <c r="VDS49" s="2073"/>
      <c r="VDT49" s="2073"/>
      <c r="VDU49" s="2073"/>
      <c r="VDV49" s="2073"/>
      <c r="VDW49" s="2073"/>
      <c r="VDX49" s="2073"/>
      <c r="VDY49" s="2073"/>
      <c r="VDZ49" s="2073"/>
      <c r="VEA49" s="2073"/>
      <c r="VEB49" s="2073"/>
      <c r="VEC49" s="2073"/>
      <c r="VED49" s="2073"/>
      <c r="VEE49" s="2073"/>
      <c r="VEF49" s="2073"/>
      <c r="VEG49" s="2073"/>
      <c r="VEH49" s="2073"/>
      <c r="VEI49" s="2073"/>
      <c r="VEJ49" s="2073"/>
      <c r="VEK49" s="2073"/>
      <c r="VEL49" s="2073"/>
      <c r="VEM49" s="2073"/>
      <c r="VEN49" s="2073"/>
      <c r="VEO49" s="2073"/>
      <c r="VEP49" s="2073"/>
      <c r="VEQ49" s="2073"/>
      <c r="VER49" s="2073"/>
      <c r="VES49" s="2073"/>
      <c r="VET49" s="2073"/>
      <c r="VEU49" s="2073"/>
      <c r="VEV49" s="2073"/>
      <c r="VEW49" s="2073"/>
      <c r="VEX49" s="2073"/>
      <c r="VEY49" s="2073"/>
      <c r="VEZ49" s="2073"/>
      <c r="VFA49" s="2073"/>
      <c r="VFB49" s="2073"/>
      <c r="VFC49" s="2073"/>
      <c r="VFD49" s="2073"/>
      <c r="VFE49" s="2073"/>
      <c r="VFF49" s="2073"/>
      <c r="VFG49" s="2073"/>
      <c r="VFH49" s="2073"/>
      <c r="VFI49" s="2073"/>
      <c r="VFJ49" s="2073"/>
      <c r="VFK49" s="2073"/>
      <c r="VFL49" s="2073"/>
      <c r="VFM49" s="2073"/>
      <c r="VFN49" s="2073"/>
      <c r="VFO49" s="2073"/>
      <c r="VFP49" s="2073"/>
      <c r="VFQ49" s="2073"/>
      <c r="VFR49" s="2073"/>
      <c r="VFS49" s="2073"/>
      <c r="VFT49" s="2073"/>
      <c r="VFU49" s="2073"/>
      <c r="VFV49" s="2073"/>
      <c r="VFW49" s="2073"/>
      <c r="VFX49" s="2073"/>
      <c r="VFY49" s="2073"/>
      <c r="VFZ49" s="2073"/>
      <c r="VGA49" s="2073"/>
      <c r="VGB49" s="2073"/>
      <c r="VGC49" s="2073"/>
      <c r="VGD49" s="2073"/>
      <c r="VGE49" s="2073"/>
      <c r="VGF49" s="2073"/>
      <c r="VGG49" s="2073"/>
      <c r="VGH49" s="2073"/>
      <c r="VGI49" s="2073"/>
      <c r="VGJ49" s="2073"/>
      <c r="VGK49" s="2073"/>
      <c r="VGL49" s="2073"/>
      <c r="VGM49" s="2073"/>
      <c r="VGN49" s="2073"/>
      <c r="VGO49" s="2073"/>
      <c r="VGP49" s="2073"/>
      <c r="VGQ49" s="2073"/>
      <c r="VGR49" s="2073"/>
      <c r="VGS49" s="2073"/>
      <c r="VGT49" s="2073"/>
      <c r="VGU49" s="2073"/>
      <c r="VGV49" s="2073"/>
      <c r="VGW49" s="2073"/>
      <c r="VGX49" s="2073"/>
      <c r="VGY49" s="2073"/>
      <c r="VGZ49" s="2073"/>
      <c r="VHA49" s="2073"/>
      <c r="VHB49" s="2073"/>
      <c r="VHC49" s="2073"/>
      <c r="VHD49" s="2073"/>
      <c r="VHE49" s="2073"/>
      <c r="VHF49" s="2073"/>
      <c r="VHG49" s="2073"/>
      <c r="VHH49" s="2073"/>
      <c r="VHI49" s="2073"/>
      <c r="VHJ49" s="2073"/>
      <c r="VHK49" s="2073"/>
      <c r="VHL49" s="2073"/>
      <c r="VHM49" s="2073"/>
      <c r="VHN49" s="2073"/>
      <c r="VHO49" s="2073"/>
      <c r="VHP49" s="2073"/>
      <c r="VHQ49" s="2073"/>
      <c r="VHR49" s="2073"/>
      <c r="VHS49" s="2073"/>
      <c r="VHT49" s="2073"/>
      <c r="VHU49" s="2073"/>
      <c r="VHV49" s="2073"/>
      <c r="VHW49" s="2073"/>
      <c r="VHX49" s="2073"/>
      <c r="VHY49" s="2073"/>
      <c r="VHZ49" s="2073"/>
      <c r="VIA49" s="2073"/>
      <c r="VIB49" s="2073"/>
      <c r="VIC49" s="2073"/>
      <c r="VID49" s="2073"/>
      <c r="VIE49" s="2073"/>
      <c r="VIF49" s="2073"/>
      <c r="VIG49" s="2073"/>
      <c r="VIH49" s="2073"/>
      <c r="VII49" s="2073"/>
      <c r="VIJ49" s="2073"/>
      <c r="VIK49" s="2073"/>
      <c r="VIL49" s="2073"/>
      <c r="VIM49" s="2073"/>
      <c r="VIN49" s="2073"/>
      <c r="VIO49" s="2073"/>
      <c r="VIP49" s="2073"/>
      <c r="VIQ49" s="2073"/>
      <c r="VIR49" s="2073"/>
      <c r="VIS49" s="2073"/>
      <c r="VIT49" s="2073"/>
      <c r="VIU49" s="2073"/>
      <c r="VIV49" s="2073"/>
      <c r="VIW49" s="2073"/>
      <c r="VIX49" s="2073"/>
      <c r="VIY49" s="2073"/>
      <c r="VIZ49" s="2073"/>
      <c r="VJA49" s="2073"/>
      <c r="VJB49" s="2073"/>
      <c r="VJC49" s="2073"/>
      <c r="VJD49" s="2073"/>
      <c r="VJE49" s="2073"/>
      <c r="VJF49" s="2073"/>
      <c r="VJG49" s="2073"/>
      <c r="VJH49" s="2073"/>
      <c r="VJI49" s="2073"/>
      <c r="VJJ49" s="2073"/>
      <c r="VJK49" s="2073"/>
      <c r="VJL49" s="2073"/>
      <c r="VJM49" s="2073"/>
      <c r="VJN49" s="2073"/>
      <c r="VJO49" s="2073"/>
      <c r="VJP49" s="2073"/>
      <c r="VJQ49" s="2073"/>
      <c r="VJR49" s="2073"/>
      <c r="VJS49" s="2073"/>
      <c r="VJT49" s="2073"/>
      <c r="VJU49" s="2073"/>
      <c r="VJV49" s="2073"/>
      <c r="VJW49" s="2073"/>
      <c r="VJX49" s="2073"/>
      <c r="VJY49" s="2073"/>
      <c r="VJZ49" s="2073"/>
      <c r="VKA49" s="2073"/>
      <c r="VKB49" s="2073"/>
      <c r="VKC49" s="2073"/>
      <c r="VKD49" s="2073"/>
      <c r="VKE49" s="2073"/>
      <c r="VKF49" s="2073"/>
      <c r="VKG49" s="2073"/>
      <c r="VKH49" s="2073"/>
      <c r="VKI49" s="2073"/>
      <c r="VKJ49" s="2073"/>
      <c r="VKK49" s="2073"/>
      <c r="VKL49" s="2073"/>
      <c r="VKM49" s="2073"/>
      <c r="VKN49" s="2073"/>
      <c r="VKO49" s="2073"/>
      <c r="VKP49" s="2073"/>
      <c r="VKQ49" s="2073"/>
      <c r="VKR49" s="2073"/>
      <c r="VKS49" s="2073"/>
      <c r="VKT49" s="2073"/>
      <c r="VKU49" s="2073"/>
      <c r="VKV49" s="2073"/>
      <c r="VKW49" s="2073"/>
      <c r="VKX49" s="2073"/>
      <c r="VKY49" s="2073"/>
      <c r="VKZ49" s="2073"/>
      <c r="VLA49" s="2073"/>
      <c r="VLB49" s="2073"/>
      <c r="VLC49" s="2073"/>
      <c r="VLD49" s="2073"/>
      <c r="VLE49" s="2073"/>
      <c r="VLF49" s="2073"/>
      <c r="VLG49" s="2073"/>
      <c r="VLH49" s="2073"/>
      <c r="VLI49" s="2073"/>
      <c r="VLJ49" s="2073"/>
      <c r="VLK49" s="2073"/>
      <c r="VLL49" s="2073"/>
      <c r="VLM49" s="2073"/>
      <c r="VLN49" s="2073"/>
      <c r="VLO49" s="2073"/>
      <c r="VLP49" s="2073"/>
      <c r="VLQ49" s="2073"/>
      <c r="VLR49" s="2073"/>
      <c r="VLS49" s="2073"/>
      <c r="VLT49" s="2073"/>
      <c r="VLU49" s="2073"/>
      <c r="VLV49" s="2073"/>
      <c r="VLW49" s="2073"/>
      <c r="VLX49" s="2073"/>
      <c r="VLY49" s="2073"/>
      <c r="VLZ49" s="2073"/>
      <c r="VMA49" s="2073"/>
      <c r="VMB49" s="2073"/>
      <c r="VMC49" s="2073"/>
      <c r="VMD49" s="2073"/>
      <c r="VME49" s="2073"/>
      <c r="VMF49" s="2073"/>
      <c r="VMG49" s="2073"/>
      <c r="VMH49" s="2073"/>
      <c r="VMI49" s="2073"/>
      <c r="VMJ49" s="2073"/>
      <c r="VMK49" s="2073"/>
      <c r="VML49" s="2073"/>
      <c r="VMM49" s="2073"/>
      <c r="VMN49" s="2073"/>
      <c r="VMO49" s="2073"/>
      <c r="VMP49" s="2073"/>
      <c r="VMQ49" s="2073"/>
      <c r="VMR49" s="2073"/>
      <c r="VMS49" s="2073"/>
      <c r="VMT49" s="2073"/>
      <c r="VMU49" s="2073"/>
      <c r="VMV49" s="2073"/>
      <c r="VMW49" s="2073"/>
      <c r="VMX49" s="2073"/>
      <c r="VMY49" s="2073"/>
      <c r="VMZ49" s="2073"/>
      <c r="VNA49" s="2073"/>
      <c r="VNB49" s="2073"/>
      <c r="VNC49" s="2073"/>
      <c r="VND49" s="2073"/>
      <c r="VNE49" s="2073"/>
      <c r="VNF49" s="2073"/>
      <c r="VNG49" s="2073"/>
      <c r="VNH49" s="2073"/>
      <c r="VNI49" s="2073"/>
      <c r="VNJ49" s="2073"/>
      <c r="VNK49" s="2073"/>
      <c r="VNL49" s="2073"/>
      <c r="VNM49" s="2073"/>
      <c r="VNN49" s="2073"/>
      <c r="VNO49" s="2073"/>
      <c r="VNP49" s="2073"/>
      <c r="VNQ49" s="2073"/>
      <c r="VNR49" s="2073"/>
      <c r="VNS49" s="2073"/>
      <c r="VNT49" s="2073"/>
      <c r="VNU49" s="2073"/>
      <c r="VNV49" s="2073"/>
      <c r="VNW49" s="2073"/>
      <c r="VNX49" s="2073"/>
      <c r="VNY49" s="2073"/>
      <c r="VNZ49" s="2073"/>
      <c r="VOA49" s="2073"/>
      <c r="VOB49" s="2073"/>
      <c r="VOC49" s="2073"/>
      <c r="VOD49" s="2073"/>
      <c r="VOE49" s="2073"/>
      <c r="VOF49" s="2073"/>
      <c r="VOG49" s="2073"/>
      <c r="VOH49" s="2073"/>
      <c r="VOI49" s="2073"/>
      <c r="VOJ49" s="2073"/>
      <c r="VOK49" s="2073"/>
      <c r="VOL49" s="2073"/>
      <c r="VOM49" s="2073"/>
      <c r="VON49" s="2073"/>
      <c r="VOO49" s="2073"/>
      <c r="VOP49" s="2073"/>
      <c r="VOQ49" s="2073"/>
      <c r="VOR49" s="2073"/>
      <c r="VOS49" s="2073"/>
      <c r="VOT49" s="2073"/>
      <c r="VOU49" s="2073"/>
      <c r="VOV49" s="2073"/>
      <c r="VOW49" s="2073"/>
      <c r="VOX49" s="2073"/>
      <c r="VOY49" s="2073"/>
      <c r="VOZ49" s="2073"/>
      <c r="VPA49" s="2073"/>
      <c r="VPB49" s="2073"/>
      <c r="VPC49" s="2073"/>
      <c r="VPD49" s="2073"/>
      <c r="VPE49" s="2073"/>
      <c r="VPF49" s="2073"/>
      <c r="VPG49" s="2073"/>
      <c r="VPH49" s="2073"/>
      <c r="VPI49" s="2073"/>
      <c r="VPJ49" s="2073"/>
      <c r="VPK49" s="2073"/>
      <c r="VPL49" s="2073"/>
      <c r="VPM49" s="2073"/>
      <c r="VPN49" s="2073"/>
      <c r="VPO49" s="2073"/>
      <c r="VPP49" s="2073"/>
      <c r="VPQ49" s="2073"/>
      <c r="VPR49" s="2073"/>
      <c r="VPS49" s="2073"/>
      <c r="VPT49" s="2073"/>
      <c r="VPU49" s="2073"/>
      <c r="VPV49" s="2073"/>
      <c r="VPW49" s="2073"/>
      <c r="VPX49" s="2073"/>
      <c r="VPY49" s="2073"/>
      <c r="VPZ49" s="2073"/>
      <c r="VQA49" s="2073"/>
      <c r="VQB49" s="2073"/>
      <c r="VQC49" s="2073"/>
      <c r="VQD49" s="2073"/>
      <c r="VQE49" s="2073"/>
      <c r="VQF49" s="2073"/>
      <c r="VQG49" s="2073"/>
      <c r="VQH49" s="2073"/>
      <c r="VQI49" s="2073"/>
      <c r="VQJ49" s="2073"/>
      <c r="VQK49" s="2073"/>
      <c r="VQL49" s="2073"/>
      <c r="VQM49" s="2073"/>
      <c r="VQN49" s="2073"/>
      <c r="VQO49" s="2073"/>
      <c r="VQP49" s="2073"/>
      <c r="VQQ49" s="2073"/>
      <c r="VQR49" s="2073"/>
      <c r="VQS49" s="2073"/>
      <c r="VQT49" s="2073"/>
      <c r="VQU49" s="2073"/>
      <c r="VQV49" s="2073"/>
      <c r="VQW49" s="2073"/>
      <c r="VQX49" s="2073"/>
      <c r="VQY49" s="2073"/>
      <c r="VQZ49" s="2073"/>
      <c r="VRA49" s="2073"/>
      <c r="VRB49" s="2073"/>
      <c r="VRC49" s="2073"/>
      <c r="VRD49" s="2073"/>
      <c r="VRE49" s="2073"/>
      <c r="VRF49" s="2073"/>
      <c r="VRG49" s="2073"/>
      <c r="VRH49" s="2073"/>
      <c r="VRI49" s="2073"/>
      <c r="VRJ49" s="2073"/>
      <c r="VRK49" s="2073"/>
      <c r="VRL49" s="2073"/>
      <c r="VRM49" s="2073"/>
      <c r="VRN49" s="2073"/>
      <c r="VRO49" s="2073"/>
      <c r="VRP49" s="2073"/>
      <c r="VRQ49" s="2073"/>
      <c r="VRR49" s="2073"/>
      <c r="VRS49" s="2073"/>
      <c r="VRT49" s="2073"/>
      <c r="VRU49" s="2073"/>
      <c r="VRV49" s="2073"/>
      <c r="VRW49" s="2073"/>
      <c r="VRX49" s="2073"/>
      <c r="VRY49" s="2073"/>
      <c r="VRZ49" s="2073"/>
      <c r="VSA49" s="2073"/>
      <c r="VSB49" s="2073"/>
      <c r="VSC49" s="2073"/>
      <c r="VSD49" s="2073"/>
      <c r="VSE49" s="2073"/>
      <c r="VSF49" s="2073"/>
      <c r="VSG49" s="2073"/>
      <c r="VSH49" s="2073"/>
      <c r="VSI49" s="2073"/>
      <c r="VSJ49" s="2073"/>
      <c r="VSK49" s="2073"/>
      <c r="VSL49" s="2073"/>
      <c r="VSM49" s="2073"/>
      <c r="VSN49" s="2073"/>
      <c r="VSO49" s="2073"/>
      <c r="VSP49" s="2073"/>
      <c r="VSQ49" s="2073"/>
      <c r="VSR49" s="2073"/>
      <c r="VSS49" s="2073"/>
      <c r="VST49" s="2073"/>
      <c r="VSU49" s="2073"/>
      <c r="VSV49" s="2073"/>
      <c r="VSW49" s="2073"/>
      <c r="VSX49" s="2073"/>
      <c r="VSY49" s="2073"/>
      <c r="VSZ49" s="2073"/>
      <c r="VTA49" s="2073"/>
      <c r="VTB49" s="2073"/>
      <c r="VTC49" s="2073"/>
      <c r="VTD49" s="2073"/>
      <c r="VTE49" s="2073"/>
      <c r="VTF49" s="2073"/>
      <c r="VTG49" s="2073"/>
      <c r="VTH49" s="2073"/>
      <c r="VTI49" s="2073"/>
      <c r="VTJ49" s="2073"/>
      <c r="VTK49" s="2073"/>
      <c r="VTL49" s="2073"/>
      <c r="VTM49" s="2073"/>
      <c r="VTN49" s="2073"/>
      <c r="VTO49" s="2073"/>
      <c r="VTP49" s="2073"/>
      <c r="VTQ49" s="2073"/>
      <c r="VTR49" s="2073"/>
      <c r="VTS49" s="2073"/>
      <c r="VTT49" s="2073"/>
      <c r="VTU49" s="2073"/>
      <c r="VTV49" s="2073"/>
      <c r="VTW49" s="2073"/>
      <c r="VTX49" s="2073"/>
      <c r="VTY49" s="2073"/>
      <c r="VTZ49" s="2073"/>
      <c r="VUA49" s="2073"/>
      <c r="VUB49" s="2073"/>
      <c r="VUC49" s="2073"/>
      <c r="VUD49" s="2073"/>
      <c r="VUE49" s="2073"/>
      <c r="VUF49" s="2073"/>
      <c r="VUG49" s="2073"/>
      <c r="VUH49" s="2073"/>
      <c r="VUI49" s="2073"/>
      <c r="VUJ49" s="2073"/>
      <c r="VUK49" s="2073"/>
      <c r="VUL49" s="2073"/>
      <c r="VUM49" s="2073"/>
      <c r="VUN49" s="2073"/>
      <c r="VUO49" s="2073"/>
      <c r="VUP49" s="2073"/>
      <c r="VUQ49" s="2073"/>
      <c r="VUR49" s="2073"/>
      <c r="VUS49" s="2073"/>
      <c r="VUT49" s="2073"/>
      <c r="VUU49" s="2073"/>
      <c r="VUV49" s="2073"/>
      <c r="VUW49" s="2073"/>
      <c r="VUX49" s="2073"/>
      <c r="VUY49" s="2073"/>
      <c r="VUZ49" s="2073"/>
      <c r="VVA49" s="2073"/>
      <c r="VVB49" s="2073"/>
      <c r="VVC49" s="2073"/>
      <c r="VVD49" s="2073"/>
      <c r="VVE49" s="2073"/>
      <c r="VVF49" s="2073"/>
      <c r="VVG49" s="2073"/>
      <c r="VVH49" s="2073"/>
      <c r="VVI49" s="2073"/>
      <c r="VVJ49" s="2073"/>
      <c r="VVK49" s="2073"/>
      <c r="VVL49" s="2073"/>
      <c r="VVM49" s="2073"/>
      <c r="VVN49" s="2073"/>
      <c r="VVO49" s="2073"/>
      <c r="VVP49" s="2073"/>
      <c r="VVQ49" s="2073"/>
      <c r="VVR49" s="2073"/>
      <c r="VVS49" s="2073"/>
      <c r="VVT49" s="2073"/>
      <c r="VVU49" s="2073"/>
      <c r="VVV49" s="2073"/>
      <c r="VVW49" s="2073"/>
      <c r="VVX49" s="2073"/>
      <c r="VVY49" s="2073"/>
      <c r="VVZ49" s="2073"/>
      <c r="VWA49" s="2073"/>
      <c r="VWB49" s="2073"/>
      <c r="VWC49" s="2073"/>
      <c r="VWD49" s="2073"/>
      <c r="VWE49" s="2073"/>
      <c r="VWF49" s="2073"/>
      <c r="VWG49" s="2073"/>
      <c r="VWH49" s="2073"/>
      <c r="VWI49" s="2073"/>
      <c r="VWJ49" s="2073"/>
      <c r="VWK49" s="2073"/>
      <c r="VWL49" s="2073"/>
      <c r="VWM49" s="2073"/>
      <c r="VWN49" s="2073"/>
      <c r="VWO49" s="2073"/>
      <c r="VWP49" s="2073"/>
      <c r="VWQ49" s="2073"/>
      <c r="VWR49" s="2073"/>
      <c r="VWS49" s="2073"/>
      <c r="VWT49" s="2073"/>
      <c r="VWU49" s="2073"/>
      <c r="VWV49" s="2073"/>
      <c r="VWW49" s="2073"/>
      <c r="VWX49" s="2073"/>
      <c r="VWY49" s="2073"/>
      <c r="VWZ49" s="2073"/>
      <c r="VXA49" s="2073"/>
      <c r="VXB49" s="2073"/>
      <c r="VXC49" s="2073"/>
      <c r="VXD49" s="2073"/>
      <c r="VXE49" s="2073"/>
      <c r="VXF49" s="2073"/>
      <c r="VXG49" s="2073"/>
      <c r="VXH49" s="2073"/>
      <c r="VXI49" s="2073"/>
      <c r="VXJ49" s="2073"/>
      <c r="VXK49" s="2073"/>
      <c r="VXL49" s="2073"/>
      <c r="VXM49" s="2073"/>
      <c r="VXN49" s="2073"/>
      <c r="VXO49" s="2073"/>
      <c r="VXP49" s="2073"/>
      <c r="VXQ49" s="2073"/>
      <c r="VXR49" s="2073"/>
      <c r="VXS49" s="2073"/>
      <c r="VXT49" s="2073"/>
      <c r="VXU49" s="2073"/>
      <c r="VXV49" s="2073"/>
      <c r="VXW49" s="2073"/>
      <c r="VXX49" s="2073"/>
      <c r="VXY49" s="2073"/>
      <c r="VXZ49" s="2073"/>
      <c r="VYA49" s="2073"/>
      <c r="VYB49" s="2073"/>
      <c r="VYC49" s="2073"/>
      <c r="VYD49" s="2073"/>
      <c r="VYE49" s="2073"/>
      <c r="VYF49" s="2073"/>
      <c r="VYG49" s="2073"/>
      <c r="VYH49" s="2073"/>
      <c r="VYI49" s="2073"/>
      <c r="VYJ49" s="2073"/>
      <c r="VYK49" s="2073"/>
      <c r="VYL49" s="2073"/>
      <c r="VYM49" s="2073"/>
      <c r="VYN49" s="2073"/>
      <c r="VYO49" s="2073"/>
      <c r="VYP49" s="2073"/>
      <c r="VYQ49" s="2073"/>
      <c r="VYR49" s="2073"/>
      <c r="VYS49" s="2073"/>
      <c r="VYT49" s="2073"/>
      <c r="VYU49" s="2073"/>
      <c r="VYV49" s="2073"/>
      <c r="VYW49" s="2073"/>
      <c r="VYX49" s="2073"/>
      <c r="VYY49" s="2073"/>
      <c r="VYZ49" s="2073"/>
      <c r="VZA49" s="2073"/>
      <c r="VZB49" s="2073"/>
      <c r="VZC49" s="2073"/>
      <c r="VZD49" s="2073"/>
      <c r="VZE49" s="2073"/>
      <c r="VZF49" s="2073"/>
      <c r="VZG49" s="2073"/>
      <c r="VZH49" s="2073"/>
      <c r="VZI49" s="2073"/>
      <c r="VZJ49" s="2073"/>
      <c r="VZK49" s="2073"/>
      <c r="VZL49" s="2073"/>
      <c r="VZM49" s="2073"/>
      <c r="VZN49" s="2073"/>
      <c r="VZO49" s="2073"/>
      <c r="VZP49" s="2073"/>
      <c r="VZQ49" s="2073"/>
      <c r="VZR49" s="2073"/>
      <c r="VZS49" s="2073"/>
      <c r="VZT49" s="2073"/>
      <c r="VZU49" s="2073"/>
      <c r="VZV49" s="2073"/>
      <c r="VZW49" s="2073"/>
      <c r="VZX49" s="2073"/>
      <c r="VZY49" s="2073"/>
      <c r="VZZ49" s="2073"/>
      <c r="WAA49" s="2073"/>
      <c r="WAB49" s="2073"/>
      <c r="WAC49" s="2073"/>
      <c r="WAD49" s="2073"/>
      <c r="WAE49" s="2073"/>
      <c r="WAF49" s="2073"/>
      <c r="WAG49" s="2073"/>
      <c r="WAH49" s="2073"/>
      <c r="WAI49" s="2073"/>
      <c r="WAJ49" s="2073"/>
      <c r="WAK49" s="2073"/>
      <c r="WAL49" s="2073"/>
      <c r="WAM49" s="2073"/>
      <c r="WAN49" s="2073"/>
      <c r="WAO49" s="2073"/>
      <c r="WAP49" s="2073"/>
      <c r="WAQ49" s="2073"/>
      <c r="WAR49" s="2073"/>
      <c r="WAS49" s="2073"/>
      <c r="WAT49" s="2073"/>
      <c r="WAU49" s="2073"/>
      <c r="WAV49" s="2073"/>
      <c r="WAW49" s="2073"/>
      <c r="WAX49" s="2073"/>
      <c r="WAY49" s="2073"/>
      <c r="WAZ49" s="2073"/>
      <c r="WBA49" s="2073"/>
      <c r="WBB49" s="2073"/>
      <c r="WBC49" s="2073"/>
      <c r="WBD49" s="2073"/>
      <c r="WBE49" s="2073"/>
      <c r="WBF49" s="2073"/>
      <c r="WBG49" s="2073"/>
      <c r="WBH49" s="2073"/>
      <c r="WBI49" s="2073"/>
      <c r="WBJ49" s="2073"/>
      <c r="WBK49" s="2073"/>
      <c r="WBL49" s="2073"/>
      <c r="WBM49" s="2073"/>
      <c r="WBN49" s="2073"/>
      <c r="WBO49" s="2073"/>
      <c r="WBP49" s="2073"/>
      <c r="WBQ49" s="2073"/>
      <c r="WBR49" s="2073"/>
      <c r="WBS49" s="2073"/>
      <c r="WBT49" s="2073"/>
      <c r="WBU49" s="2073"/>
      <c r="WBV49" s="2073"/>
      <c r="WBW49" s="2073"/>
      <c r="WBX49" s="2073"/>
      <c r="WBY49" s="2073"/>
      <c r="WBZ49" s="2073"/>
      <c r="WCA49" s="2073"/>
      <c r="WCB49" s="2073"/>
      <c r="WCC49" s="2073"/>
      <c r="WCD49" s="2073"/>
      <c r="WCE49" s="2073"/>
      <c r="WCF49" s="2073"/>
      <c r="WCG49" s="2073"/>
      <c r="WCH49" s="2073"/>
      <c r="WCI49" s="2073"/>
      <c r="WCJ49" s="2073"/>
      <c r="WCK49" s="2073"/>
      <c r="WCL49" s="2073"/>
      <c r="WCM49" s="2073"/>
      <c r="WCN49" s="2073"/>
      <c r="WCO49" s="2073"/>
      <c r="WCP49" s="2073"/>
      <c r="WCQ49" s="2073"/>
      <c r="WCR49" s="2073"/>
      <c r="WCS49" s="2073"/>
      <c r="WCT49" s="2073"/>
      <c r="WCU49" s="2073"/>
      <c r="WCV49" s="2073"/>
      <c r="WCW49" s="2073"/>
      <c r="WCX49" s="2073"/>
      <c r="WCY49" s="2073"/>
      <c r="WCZ49" s="2073"/>
      <c r="WDA49" s="2073"/>
      <c r="WDB49" s="2073"/>
      <c r="WDC49" s="2073"/>
      <c r="WDD49" s="2073"/>
      <c r="WDE49" s="2073"/>
      <c r="WDF49" s="2073"/>
      <c r="WDG49" s="2073"/>
      <c r="WDH49" s="2073"/>
      <c r="WDI49" s="2073"/>
      <c r="WDJ49" s="2073"/>
      <c r="WDK49" s="2073"/>
      <c r="WDL49" s="2073"/>
      <c r="WDM49" s="2073"/>
      <c r="WDN49" s="2073"/>
      <c r="WDO49" s="2073"/>
      <c r="WDP49" s="2073"/>
      <c r="WDQ49" s="2073"/>
      <c r="WDR49" s="2073"/>
      <c r="WDS49" s="2073"/>
      <c r="WDT49" s="2073"/>
      <c r="WDU49" s="2073"/>
      <c r="WDV49" s="2073"/>
      <c r="WDW49" s="2073"/>
      <c r="WDX49" s="2073"/>
      <c r="WDY49" s="2073"/>
      <c r="WDZ49" s="2073"/>
      <c r="WEA49" s="2073"/>
      <c r="WEB49" s="2073"/>
      <c r="WEC49" s="2073"/>
      <c r="WED49" s="2073"/>
      <c r="WEE49" s="2073"/>
      <c r="WEF49" s="2073"/>
      <c r="WEG49" s="2073"/>
      <c r="WEH49" s="2073"/>
      <c r="WEI49" s="2073"/>
      <c r="WEJ49" s="2073"/>
      <c r="WEK49" s="2073"/>
      <c r="WEL49" s="2073"/>
      <c r="WEM49" s="2073"/>
      <c r="WEN49" s="2073"/>
      <c r="WEO49" s="2073"/>
      <c r="WEP49" s="2073"/>
      <c r="WEQ49" s="2073"/>
      <c r="WER49" s="2073"/>
      <c r="WES49" s="2073"/>
      <c r="WET49" s="2073"/>
      <c r="WEU49" s="2073"/>
      <c r="WEV49" s="2073"/>
      <c r="WEW49" s="2073"/>
      <c r="WEX49" s="2073"/>
      <c r="WEY49" s="2073"/>
      <c r="WEZ49" s="2073"/>
      <c r="WFA49" s="2073"/>
      <c r="WFB49" s="2073"/>
      <c r="WFC49" s="2073"/>
      <c r="WFD49" s="2073"/>
      <c r="WFE49" s="2073"/>
      <c r="WFF49" s="2073"/>
      <c r="WFG49" s="2073"/>
      <c r="WFH49" s="2073"/>
      <c r="WFI49" s="2073"/>
      <c r="WFJ49" s="2073"/>
      <c r="WFK49" s="2073"/>
      <c r="WFL49" s="2073"/>
      <c r="WFM49" s="2073"/>
      <c r="WFN49" s="2073"/>
      <c r="WFO49" s="2073"/>
      <c r="WFP49" s="2073"/>
      <c r="WFQ49" s="2073"/>
      <c r="WFR49" s="2073"/>
      <c r="WFS49" s="2073"/>
      <c r="WFT49" s="2073"/>
      <c r="WFU49" s="2073"/>
      <c r="WFV49" s="2073"/>
      <c r="WFW49" s="2073"/>
      <c r="WFX49" s="2073"/>
      <c r="WFY49" s="2073"/>
      <c r="WFZ49" s="2073"/>
      <c r="WGA49" s="2073"/>
      <c r="WGB49" s="2073"/>
      <c r="WGC49" s="2073"/>
      <c r="WGD49" s="2073"/>
      <c r="WGE49" s="2073"/>
      <c r="WGF49" s="2073"/>
      <c r="WGG49" s="2073"/>
      <c r="WGH49" s="2073"/>
      <c r="WGI49" s="2073"/>
      <c r="WGJ49" s="2073"/>
      <c r="WGK49" s="2073"/>
      <c r="WGL49" s="2073"/>
      <c r="WGM49" s="2073"/>
      <c r="WGN49" s="2073"/>
      <c r="WGO49" s="2073"/>
      <c r="WGP49" s="2073"/>
      <c r="WGQ49" s="2073"/>
      <c r="WGR49" s="2073"/>
      <c r="WGS49" s="2073"/>
      <c r="WGT49" s="2073"/>
      <c r="WGU49" s="2073"/>
      <c r="WGV49" s="2073"/>
      <c r="WGW49" s="2073"/>
      <c r="WGX49" s="2073"/>
      <c r="WGY49" s="2073"/>
      <c r="WGZ49" s="2073"/>
      <c r="WHA49" s="2073"/>
      <c r="WHB49" s="2073"/>
      <c r="WHC49" s="2073"/>
      <c r="WHD49" s="2073"/>
      <c r="WHE49" s="2073"/>
      <c r="WHF49" s="2073"/>
      <c r="WHG49" s="2073"/>
      <c r="WHH49" s="2073"/>
      <c r="WHI49" s="2073"/>
      <c r="WHJ49" s="2073"/>
      <c r="WHK49" s="2073"/>
      <c r="WHL49" s="2073"/>
      <c r="WHM49" s="2073"/>
      <c r="WHN49" s="2073"/>
      <c r="WHO49" s="2073"/>
      <c r="WHP49" s="2073"/>
      <c r="WHQ49" s="2073"/>
      <c r="WHR49" s="2073"/>
      <c r="WHS49" s="2073"/>
      <c r="WHT49" s="2073"/>
      <c r="WHU49" s="2073"/>
      <c r="WHV49" s="2073"/>
      <c r="WHW49" s="2073"/>
      <c r="WHX49" s="2073"/>
      <c r="WHY49" s="2073"/>
      <c r="WHZ49" s="2073"/>
      <c r="WIA49" s="2073"/>
      <c r="WIB49" s="2073"/>
      <c r="WIC49" s="2073"/>
      <c r="WID49" s="2073"/>
      <c r="WIE49" s="2073"/>
      <c r="WIF49" s="2073"/>
      <c r="WIG49" s="2073"/>
      <c r="WIH49" s="2073"/>
      <c r="WII49" s="2073"/>
      <c r="WIJ49" s="2073"/>
      <c r="WIK49" s="2073"/>
      <c r="WIL49" s="2073"/>
      <c r="WIM49" s="2073"/>
      <c r="WIN49" s="2073"/>
      <c r="WIO49" s="2073"/>
      <c r="WIP49" s="2073"/>
      <c r="WIQ49" s="2073"/>
      <c r="WIR49" s="2073"/>
      <c r="WIS49" s="2073"/>
      <c r="WIT49" s="2073"/>
      <c r="WIU49" s="2073"/>
      <c r="WIV49" s="2073"/>
      <c r="WIW49" s="2073"/>
      <c r="WIX49" s="2073"/>
      <c r="WIY49" s="2073"/>
      <c r="WIZ49" s="2073"/>
      <c r="WJA49" s="2073"/>
      <c r="WJB49" s="2073"/>
      <c r="WJC49" s="2073"/>
      <c r="WJD49" s="2073"/>
      <c r="WJE49" s="2073"/>
      <c r="WJF49" s="2073"/>
      <c r="WJG49" s="2073"/>
      <c r="WJH49" s="2073"/>
      <c r="WJI49" s="2073"/>
      <c r="WJJ49" s="2073"/>
      <c r="WJK49" s="2073"/>
      <c r="WJL49" s="2073"/>
      <c r="WJM49" s="2073"/>
      <c r="WJN49" s="2073"/>
      <c r="WJO49" s="2073"/>
      <c r="WJP49" s="2073"/>
      <c r="WJQ49" s="2073"/>
      <c r="WJR49" s="2073"/>
      <c r="WJS49" s="2073"/>
      <c r="WJT49" s="2073"/>
      <c r="WJU49" s="2073"/>
      <c r="WJV49" s="2073"/>
      <c r="WJW49" s="2073"/>
      <c r="WJX49" s="2073"/>
      <c r="WJY49" s="2073"/>
      <c r="WJZ49" s="2073"/>
      <c r="WKA49" s="2073"/>
      <c r="WKB49" s="2073"/>
      <c r="WKC49" s="2073"/>
      <c r="WKD49" s="2073"/>
      <c r="WKE49" s="2073"/>
      <c r="WKF49" s="2073"/>
      <c r="WKG49" s="2073"/>
      <c r="WKH49" s="2073"/>
      <c r="WKI49" s="2073"/>
      <c r="WKJ49" s="2073"/>
      <c r="WKK49" s="2073"/>
      <c r="WKL49" s="2073"/>
      <c r="WKM49" s="2073"/>
      <c r="WKN49" s="2073"/>
      <c r="WKO49" s="2073"/>
      <c r="WKP49" s="2073"/>
      <c r="WKQ49" s="2073"/>
      <c r="WKR49" s="2073"/>
      <c r="WKS49" s="2073"/>
      <c r="WKT49" s="2073"/>
      <c r="WKU49" s="2073"/>
      <c r="WKV49" s="2073"/>
      <c r="WKW49" s="2073"/>
      <c r="WKX49" s="2073"/>
      <c r="WKY49" s="2073"/>
      <c r="WKZ49" s="2073"/>
      <c r="WLA49" s="2073"/>
      <c r="WLB49" s="2073"/>
      <c r="WLC49" s="2073"/>
      <c r="WLD49" s="2073"/>
      <c r="WLE49" s="2073"/>
      <c r="WLF49" s="2073"/>
      <c r="WLG49" s="2073"/>
      <c r="WLH49" s="2073"/>
      <c r="WLI49" s="2073"/>
      <c r="WLJ49" s="2073"/>
      <c r="WLK49" s="2073"/>
      <c r="WLL49" s="2073"/>
      <c r="WLM49" s="2073"/>
      <c r="WLN49" s="2073"/>
      <c r="WLO49" s="2073"/>
      <c r="WLP49" s="2073"/>
      <c r="WLQ49" s="2073"/>
      <c r="WLR49" s="2073"/>
      <c r="WLS49" s="2073"/>
      <c r="WLT49" s="2073"/>
      <c r="WLU49" s="2073"/>
      <c r="WLV49" s="2073"/>
      <c r="WLW49" s="2073"/>
      <c r="WLX49" s="2073"/>
      <c r="WLY49" s="2073"/>
      <c r="WLZ49" s="2073"/>
      <c r="WMA49" s="2073"/>
      <c r="WMB49" s="2073"/>
      <c r="WMC49" s="2073"/>
      <c r="WMD49" s="2073"/>
      <c r="WME49" s="2073"/>
      <c r="WMF49" s="2073"/>
      <c r="WMG49" s="2073"/>
      <c r="WMH49" s="2073"/>
      <c r="WMI49" s="2073"/>
      <c r="WMJ49" s="2073"/>
      <c r="WMK49" s="2073"/>
      <c r="WML49" s="2073"/>
      <c r="WMM49" s="2073"/>
      <c r="WMN49" s="2073"/>
      <c r="WMO49" s="2073"/>
      <c r="WMP49" s="2073"/>
      <c r="WMQ49" s="2073"/>
      <c r="WMR49" s="2073"/>
      <c r="WMS49" s="2073"/>
      <c r="WMT49" s="2073"/>
      <c r="WMU49" s="2073"/>
      <c r="WMV49" s="2073"/>
      <c r="WMW49" s="2073"/>
      <c r="WMX49" s="2073"/>
      <c r="WMY49" s="2073"/>
      <c r="WMZ49" s="2073"/>
      <c r="WNA49" s="2073"/>
      <c r="WNB49" s="2073"/>
      <c r="WNC49" s="2073"/>
      <c r="WND49" s="2073"/>
      <c r="WNE49" s="2073"/>
      <c r="WNF49" s="2073"/>
      <c r="WNG49" s="2073"/>
      <c r="WNH49" s="2073"/>
      <c r="WNI49" s="2073"/>
      <c r="WNJ49" s="2073"/>
      <c r="WNK49" s="2073"/>
      <c r="WNL49" s="2073"/>
      <c r="WNM49" s="2073"/>
      <c r="WNN49" s="2073"/>
      <c r="WNO49" s="2073"/>
      <c r="WNP49" s="2073"/>
      <c r="WNQ49" s="2073"/>
      <c r="WNR49" s="2073"/>
      <c r="WNS49" s="2073"/>
      <c r="WNT49" s="2073"/>
      <c r="WNU49" s="2073"/>
      <c r="WNV49" s="2073"/>
      <c r="WNW49" s="2073"/>
      <c r="WNX49" s="2073"/>
      <c r="WNY49" s="2073"/>
      <c r="WNZ49" s="2073"/>
      <c r="WOA49" s="2073"/>
      <c r="WOB49" s="2073"/>
      <c r="WOC49" s="2073"/>
      <c r="WOD49" s="2073"/>
      <c r="WOE49" s="2073"/>
      <c r="WOF49" s="2073"/>
      <c r="WOG49" s="2073"/>
      <c r="WOH49" s="2073"/>
      <c r="WOI49" s="2073"/>
      <c r="WOJ49" s="2073"/>
      <c r="WOK49" s="2073"/>
      <c r="WOL49" s="2073"/>
      <c r="WOM49" s="2073"/>
      <c r="WON49" s="2073"/>
      <c r="WOO49" s="2073"/>
      <c r="WOP49" s="2073"/>
      <c r="WOQ49" s="2073"/>
      <c r="WOR49" s="2073"/>
      <c r="WOS49" s="2073"/>
      <c r="WOT49" s="2073"/>
      <c r="WOU49" s="2073"/>
      <c r="WOV49" s="2073"/>
      <c r="WOW49" s="2073"/>
      <c r="WOX49" s="2073"/>
      <c r="WOY49" s="2073"/>
      <c r="WOZ49" s="2073"/>
      <c r="WPA49" s="2073"/>
      <c r="WPB49" s="2073"/>
      <c r="WPC49" s="2073"/>
      <c r="WPD49" s="2073"/>
      <c r="WPE49" s="2073"/>
      <c r="WPF49" s="2073"/>
      <c r="WPG49" s="2073"/>
      <c r="WPH49" s="2073"/>
      <c r="WPI49" s="2073"/>
      <c r="WPJ49" s="2073"/>
      <c r="WPK49" s="2073"/>
      <c r="WPL49" s="2073"/>
      <c r="WPM49" s="2073"/>
      <c r="WPN49" s="2073"/>
      <c r="WPO49" s="2073"/>
      <c r="WPP49" s="2073"/>
      <c r="WPQ49" s="2073"/>
      <c r="WPR49" s="2073"/>
      <c r="WPS49" s="2073"/>
      <c r="WPT49" s="2073"/>
      <c r="WPU49" s="2073"/>
      <c r="WPV49" s="2073"/>
      <c r="WPW49" s="2073"/>
      <c r="WPX49" s="2073"/>
      <c r="WPY49" s="2073"/>
      <c r="WPZ49" s="2073"/>
      <c r="WQA49" s="2073"/>
      <c r="WQB49" s="2073"/>
      <c r="WQC49" s="2073"/>
      <c r="WQD49" s="2073"/>
      <c r="WQE49" s="2073"/>
      <c r="WQF49" s="2073"/>
      <c r="WQG49" s="2073"/>
      <c r="WQH49" s="2073"/>
      <c r="WQI49" s="2073"/>
      <c r="WQJ49" s="2073"/>
      <c r="WQK49" s="2073"/>
      <c r="WQL49" s="2073"/>
      <c r="WQM49" s="2073"/>
      <c r="WQN49" s="2073"/>
      <c r="WQO49" s="2073"/>
      <c r="WQP49" s="2073"/>
      <c r="WQQ49" s="2073"/>
      <c r="WQR49" s="2073"/>
      <c r="WQS49" s="2073"/>
      <c r="WQT49" s="2073"/>
      <c r="WQU49" s="2073"/>
      <c r="WQV49" s="2073"/>
      <c r="WQW49" s="2073"/>
      <c r="WQX49" s="2073"/>
      <c r="WQY49" s="2073"/>
      <c r="WQZ49" s="2073"/>
      <c r="WRA49" s="2073"/>
      <c r="WRB49" s="2073"/>
      <c r="WRC49" s="2073"/>
      <c r="WRD49" s="2073"/>
      <c r="WRE49" s="2073"/>
      <c r="WRF49" s="2073"/>
      <c r="WRG49" s="2073"/>
      <c r="WRH49" s="2073"/>
      <c r="WRI49" s="2073"/>
      <c r="WRJ49" s="2073"/>
      <c r="WRK49" s="2073"/>
      <c r="WRL49" s="2073"/>
      <c r="WRM49" s="2073"/>
      <c r="WRN49" s="2073"/>
      <c r="WRO49" s="2073"/>
      <c r="WRP49" s="2073"/>
      <c r="WRQ49" s="2073"/>
      <c r="WRR49" s="2073"/>
      <c r="WRS49" s="2073"/>
      <c r="WRT49" s="2073"/>
      <c r="WRU49" s="2073"/>
      <c r="WRV49" s="2073"/>
      <c r="WRW49" s="2073"/>
      <c r="WRX49" s="2073"/>
      <c r="WRY49" s="2073"/>
      <c r="WRZ49" s="2073"/>
      <c r="WSA49" s="2073"/>
      <c r="WSB49" s="2073"/>
      <c r="WSC49" s="2073"/>
      <c r="WSD49" s="2073"/>
      <c r="WSE49" s="2073"/>
      <c r="WSF49" s="2073"/>
      <c r="WSG49" s="2073"/>
      <c r="WSH49" s="2073"/>
      <c r="WSI49" s="2073"/>
      <c r="WSJ49" s="2073"/>
      <c r="WSK49" s="2073"/>
      <c r="WSL49" s="2073"/>
      <c r="WSM49" s="2073"/>
      <c r="WSN49" s="2073"/>
      <c r="WSO49" s="2073"/>
      <c r="WSP49" s="2073"/>
      <c r="WSQ49" s="2073"/>
      <c r="WSR49" s="2073"/>
      <c r="WSS49" s="2073"/>
      <c r="WST49" s="2073"/>
      <c r="WSU49" s="2073"/>
      <c r="WSV49" s="2073"/>
      <c r="WSW49" s="2073"/>
      <c r="WSX49" s="2073"/>
      <c r="WSY49" s="2073"/>
      <c r="WSZ49" s="2073"/>
      <c r="WTA49" s="2073"/>
      <c r="WTB49" s="2073"/>
      <c r="WTC49" s="2073"/>
      <c r="WTD49" s="2073"/>
      <c r="WTE49" s="2073"/>
      <c r="WTF49" s="2073"/>
      <c r="WTG49" s="2073"/>
      <c r="WTH49" s="2073"/>
      <c r="WTI49" s="2073"/>
      <c r="WTJ49" s="2073"/>
      <c r="WTK49" s="2073"/>
      <c r="WTL49" s="2073"/>
      <c r="WTM49" s="2073"/>
      <c r="WTN49" s="2073"/>
      <c r="WTO49" s="2073"/>
      <c r="WTP49" s="2073"/>
      <c r="WTQ49" s="2073"/>
      <c r="WTR49" s="2073"/>
      <c r="WTS49" s="2073"/>
      <c r="WTT49" s="2073"/>
      <c r="WTU49" s="2073"/>
      <c r="WTV49" s="2073"/>
      <c r="WTW49" s="2073"/>
      <c r="WTX49" s="2073"/>
      <c r="WTY49" s="2073"/>
      <c r="WTZ49" s="2073"/>
      <c r="WUA49" s="2073"/>
      <c r="WUB49" s="2073"/>
      <c r="WUC49" s="2073"/>
      <c r="WUD49" s="2073"/>
      <c r="WUE49" s="2073"/>
      <c r="WUF49" s="2073"/>
      <c r="WUG49" s="2073"/>
      <c r="WUH49" s="2073"/>
      <c r="WUI49" s="2073"/>
      <c r="WUJ49" s="2073"/>
      <c r="WUK49" s="2073"/>
      <c r="WUL49" s="2073"/>
      <c r="WUM49" s="2073"/>
      <c r="WUN49" s="2073"/>
      <c r="WUO49" s="2073"/>
      <c r="WUP49" s="2073"/>
      <c r="WUQ49" s="2073"/>
      <c r="WUR49" s="2073"/>
      <c r="WUS49" s="2073"/>
      <c r="WUT49" s="2073"/>
      <c r="WUU49" s="2073"/>
      <c r="WUV49" s="2073"/>
      <c r="WUW49" s="2073"/>
      <c r="WUX49" s="2073"/>
      <c r="WUY49" s="2073"/>
      <c r="WUZ49" s="2073"/>
      <c r="WVA49" s="2073"/>
      <c r="WVB49" s="2073"/>
      <c r="WVC49" s="2073"/>
      <c r="WVD49" s="2073"/>
      <c r="WVE49" s="2073"/>
      <c r="WVF49" s="2073"/>
      <c r="WVG49" s="2073"/>
      <c r="WVH49" s="2073"/>
      <c r="WVI49" s="2073"/>
      <c r="WVJ49" s="2073"/>
      <c r="WVK49" s="2073"/>
      <c r="WVL49" s="2073"/>
      <c r="WVM49" s="2073"/>
      <c r="WVN49" s="2073"/>
      <c r="WVO49" s="2073"/>
      <c r="WVP49" s="2073"/>
      <c r="WVQ49" s="2073"/>
      <c r="WVR49" s="2073"/>
      <c r="WVS49" s="2073"/>
      <c r="WVT49" s="2073"/>
      <c r="WVU49" s="2073"/>
      <c r="WVV49" s="2073"/>
      <c r="WVW49" s="2073"/>
      <c r="WVX49" s="2073"/>
      <c r="WVY49" s="2073"/>
      <c r="WVZ49" s="2073"/>
      <c r="WWA49" s="2073"/>
      <c r="WWB49" s="2073"/>
      <c r="WWC49" s="2073"/>
      <c r="WWD49" s="2073"/>
      <c r="WWE49" s="2073"/>
      <c r="WWF49" s="2073"/>
      <c r="WWG49" s="2073"/>
      <c r="WWH49" s="2073"/>
      <c r="WWI49" s="2073"/>
      <c r="WWJ49" s="2073"/>
      <c r="WWK49" s="2073"/>
      <c r="WWL49" s="2073"/>
      <c r="WWM49" s="2073"/>
      <c r="WWN49" s="2073"/>
      <c r="WWO49" s="2073"/>
      <c r="WWP49" s="2073"/>
      <c r="WWQ49" s="2073"/>
      <c r="WWR49" s="2073"/>
      <c r="WWS49" s="2073"/>
      <c r="WWT49" s="2073"/>
      <c r="WWU49" s="2073"/>
      <c r="WWV49" s="2073"/>
      <c r="WWW49" s="2073"/>
      <c r="WWX49" s="2073"/>
      <c r="WWY49" s="2073"/>
      <c r="WWZ49" s="2073"/>
      <c r="WXA49" s="2073"/>
      <c r="WXB49" s="2073"/>
      <c r="WXC49" s="2073"/>
      <c r="WXD49" s="2073"/>
      <c r="WXE49" s="2073"/>
      <c r="WXF49" s="2073"/>
      <c r="WXG49" s="2073"/>
      <c r="WXH49" s="2073"/>
      <c r="WXI49" s="2073"/>
      <c r="WXJ49" s="2073"/>
      <c r="WXK49" s="2073"/>
      <c r="WXL49" s="2073"/>
      <c r="WXM49" s="2073"/>
      <c r="WXN49" s="2073"/>
      <c r="WXO49" s="2073"/>
      <c r="WXP49" s="2073"/>
      <c r="WXQ49" s="2073"/>
      <c r="WXR49" s="2073"/>
      <c r="WXS49" s="2073"/>
      <c r="WXT49" s="2073"/>
      <c r="WXU49" s="2073"/>
      <c r="WXV49" s="2073"/>
      <c r="WXW49" s="2073"/>
      <c r="WXX49" s="2073"/>
      <c r="WXY49" s="2073"/>
      <c r="WXZ49" s="2073"/>
      <c r="WYA49" s="2073"/>
      <c r="WYB49" s="2073"/>
      <c r="WYC49" s="2073"/>
      <c r="WYD49" s="2073"/>
      <c r="WYE49" s="2073"/>
      <c r="WYF49" s="2073"/>
      <c r="WYG49" s="2073"/>
      <c r="WYH49" s="2073"/>
      <c r="WYI49" s="2073"/>
      <c r="WYJ49" s="2073"/>
      <c r="WYK49" s="2073"/>
      <c r="WYL49" s="2073"/>
      <c r="WYM49" s="2073"/>
      <c r="WYN49" s="2073"/>
      <c r="WYO49" s="2073"/>
      <c r="WYP49" s="2073"/>
      <c r="WYQ49" s="2073"/>
      <c r="WYR49" s="2073"/>
      <c r="WYS49" s="2073"/>
      <c r="WYT49" s="2073"/>
      <c r="WYU49" s="2073"/>
      <c r="WYV49" s="2073"/>
      <c r="WYW49" s="2073"/>
      <c r="WYX49" s="2073"/>
      <c r="WYY49" s="2073"/>
      <c r="WYZ49" s="2073"/>
      <c r="WZA49" s="2073"/>
      <c r="WZB49" s="2073"/>
      <c r="WZC49" s="2073"/>
      <c r="WZD49" s="2073"/>
      <c r="WZE49" s="2073"/>
      <c r="WZF49" s="2073"/>
      <c r="WZG49" s="2073"/>
      <c r="WZH49" s="2073"/>
      <c r="WZI49" s="2073"/>
      <c r="WZJ49" s="2073"/>
      <c r="WZK49" s="2073"/>
      <c r="WZL49" s="2073"/>
      <c r="WZM49" s="2073"/>
      <c r="WZN49" s="2073"/>
      <c r="WZO49" s="2073"/>
      <c r="WZP49" s="2073"/>
      <c r="WZQ49" s="2073"/>
      <c r="WZR49" s="2073"/>
      <c r="WZS49" s="2073"/>
      <c r="WZT49" s="2073"/>
      <c r="WZU49" s="2073"/>
      <c r="WZV49" s="2073"/>
      <c r="WZW49" s="2073"/>
      <c r="WZX49" s="2073"/>
      <c r="WZY49" s="2073"/>
      <c r="WZZ49" s="2073"/>
      <c r="XAA49" s="2073"/>
      <c r="XAB49" s="2073"/>
      <c r="XAC49" s="2073"/>
      <c r="XAD49" s="2073"/>
      <c r="XAE49" s="2073"/>
      <c r="XAF49" s="2073"/>
      <c r="XAG49" s="2073"/>
      <c r="XAH49" s="2073"/>
      <c r="XAI49" s="2073"/>
      <c r="XAJ49" s="2073"/>
      <c r="XAK49" s="2073"/>
      <c r="XAL49" s="2073"/>
      <c r="XAM49" s="2073"/>
      <c r="XAN49" s="2073"/>
      <c r="XAO49" s="2073"/>
      <c r="XAP49" s="2073"/>
      <c r="XAQ49" s="2073"/>
      <c r="XAR49" s="2073"/>
      <c r="XAS49" s="2073"/>
      <c r="XAT49" s="2073"/>
      <c r="XAU49" s="2073"/>
      <c r="XAV49" s="2073"/>
      <c r="XAW49" s="2073"/>
      <c r="XAX49" s="2073"/>
      <c r="XAY49" s="2073"/>
      <c r="XAZ49" s="2073"/>
      <c r="XBA49" s="2073"/>
      <c r="XBB49" s="2073"/>
      <c r="XBC49" s="2073"/>
      <c r="XBD49" s="2073"/>
      <c r="XBE49" s="2073"/>
      <c r="XBF49" s="2073"/>
      <c r="XBG49" s="2073"/>
      <c r="XBH49" s="2073"/>
      <c r="XBI49" s="2073"/>
      <c r="XBJ49" s="2073"/>
    </row>
  </sheetData>
  <sheetProtection algorithmName="SHA-512" hashValue="3WUqj1SAEebN9fGMOSJryqhMywUFN57hQRKaqVts9LK+6r1b2/AByNNEpC2r53bTFLHARIclg/kKPmmHBASURQ==" saltValue="Larv8g1fyhuhMGSDZMt2lw==" spinCount="100000" sheet="1" objects="1" scenarios="1"/>
  <mergeCells count="2045">
    <mergeCell ref="D41:K41"/>
    <mergeCell ref="D42:K42"/>
    <mergeCell ref="D43:K43"/>
    <mergeCell ref="D44:K44"/>
    <mergeCell ref="D45:K45"/>
    <mergeCell ref="D46:K46"/>
    <mergeCell ref="D47:K47"/>
    <mergeCell ref="D48:K48"/>
    <mergeCell ref="D49:K49"/>
    <mergeCell ref="AI49:AP49"/>
    <mergeCell ref="AQ49:AX49"/>
    <mergeCell ref="BG49:BN49"/>
    <mergeCell ref="AY49:BF49"/>
    <mergeCell ref="AA49:AH49"/>
    <mergeCell ref="S49:Z49"/>
    <mergeCell ref="L49:R49"/>
    <mergeCell ref="DS49:DZ49"/>
    <mergeCell ref="DK49:DR49"/>
    <mergeCell ref="DC49:DJ49"/>
    <mergeCell ref="CU49:DB49"/>
    <mergeCell ref="BW49:CD49"/>
    <mergeCell ref="BO49:BV49"/>
    <mergeCell ref="CE49:CL49"/>
    <mergeCell ref="CM49:CT49"/>
    <mergeCell ref="EI49:EP49"/>
    <mergeCell ref="EA49:EH49"/>
    <mergeCell ref="EY49:FF49"/>
    <mergeCell ref="EQ49:EX49"/>
    <mergeCell ref="FO49:FV49"/>
    <mergeCell ref="FG49:FN49"/>
    <mergeCell ref="GE49:GL49"/>
    <mergeCell ref="FW49:GD49"/>
    <mergeCell ref="HS49:HZ49"/>
    <mergeCell ref="IA49:IH49"/>
    <mergeCell ref="IQ49:IX49"/>
    <mergeCell ref="II49:IP49"/>
    <mergeCell ref="HK49:HR49"/>
    <mergeCell ref="HC49:HJ49"/>
    <mergeCell ref="GU49:HB49"/>
    <mergeCell ref="GM49:GT49"/>
    <mergeCell ref="LC49:LJ49"/>
    <mergeCell ref="KU49:LB49"/>
    <mergeCell ref="KM49:KT49"/>
    <mergeCell ref="KE49:KL49"/>
    <mergeCell ref="JG49:JN49"/>
    <mergeCell ref="IY49:JF49"/>
    <mergeCell ref="JO49:JV49"/>
    <mergeCell ref="JW49:KD49"/>
    <mergeCell ref="LS49:LZ49"/>
    <mergeCell ref="LK49:LR49"/>
    <mergeCell ref="MI49:MP49"/>
    <mergeCell ref="MA49:MH49"/>
    <mergeCell ref="MY49:NF49"/>
    <mergeCell ref="MQ49:MX49"/>
    <mergeCell ref="NO49:NV49"/>
    <mergeCell ref="NG49:NN49"/>
    <mergeCell ref="PC49:PJ49"/>
    <mergeCell ref="PK49:PR49"/>
    <mergeCell ref="QA49:QH49"/>
    <mergeCell ref="PS49:PZ49"/>
    <mergeCell ref="OU49:PB49"/>
    <mergeCell ref="OM49:OT49"/>
    <mergeCell ref="OE49:OL49"/>
    <mergeCell ref="NW49:OD49"/>
    <mergeCell ref="SM49:ST49"/>
    <mergeCell ref="SE49:SL49"/>
    <mergeCell ref="RW49:SD49"/>
    <mergeCell ref="RO49:RV49"/>
    <mergeCell ref="QQ49:QX49"/>
    <mergeCell ref="QI49:QP49"/>
    <mergeCell ref="QY49:RF49"/>
    <mergeCell ref="RG49:RN49"/>
    <mergeCell ref="TC49:TJ49"/>
    <mergeCell ref="SU49:TB49"/>
    <mergeCell ref="TS49:TZ49"/>
    <mergeCell ref="TK49:TR49"/>
    <mergeCell ref="UI49:UP49"/>
    <mergeCell ref="UA49:UH49"/>
    <mergeCell ref="UY49:VF49"/>
    <mergeCell ref="UQ49:UX49"/>
    <mergeCell ref="WM49:WT49"/>
    <mergeCell ref="WU49:XB49"/>
    <mergeCell ref="XK49:XR49"/>
    <mergeCell ref="XC49:XJ49"/>
    <mergeCell ref="WE49:WL49"/>
    <mergeCell ref="VW49:WD49"/>
    <mergeCell ref="VO49:VV49"/>
    <mergeCell ref="VG49:VN49"/>
    <mergeCell ref="ZW49:AAD49"/>
    <mergeCell ref="ZO49:ZV49"/>
    <mergeCell ref="ZG49:ZN49"/>
    <mergeCell ref="YY49:ZF49"/>
    <mergeCell ref="YA49:YH49"/>
    <mergeCell ref="XS49:XZ49"/>
    <mergeCell ref="YI49:YP49"/>
    <mergeCell ref="YQ49:YX49"/>
    <mergeCell ref="AAM49:AAT49"/>
    <mergeCell ref="AAE49:AAL49"/>
    <mergeCell ref="ABC49:ABJ49"/>
    <mergeCell ref="AAU49:ABB49"/>
    <mergeCell ref="ABS49:ABZ49"/>
    <mergeCell ref="ABK49:ABR49"/>
    <mergeCell ref="ACI49:ACP49"/>
    <mergeCell ref="ACA49:ACH49"/>
    <mergeCell ref="ADW49:AED49"/>
    <mergeCell ref="AEE49:AEL49"/>
    <mergeCell ref="AEU49:AFB49"/>
    <mergeCell ref="AEM49:AET49"/>
    <mergeCell ref="ADO49:ADV49"/>
    <mergeCell ref="ADG49:ADN49"/>
    <mergeCell ref="ACY49:ADF49"/>
    <mergeCell ref="ACQ49:ACX49"/>
    <mergeCell ref="AHG49:AHN49"/>
    <mergeCell ref="AGY49:AHF49"/>
    <mergeCell ref="AGQ49:AGX49"/>
    <mergeCell ref="AGI49:AGP49"/>
    <mergeCell ref="AFK49:AFR49"/>
    <mergeCell ref="AFC49:AFJ49"/>
    <mergeCell ref="AFS49:AFZ49"/>
    <mergeCell ref="AGA49:AGH49"/>
    <mergeCell ref="AHW49:AID49"/>
    <mergeCell ref="AHO49:AHV49"/>
    <mergeCell ref="AIM49:AIT49"/>
    <mergeCell ref="AIE49:AIL49"/>
    <mergeCell ref="AJC49:AJJ49"/>
    <mergeCell ref="AIU49:AJB49"/>
    <mergeCell ref="AJS49:AJZ49"/>
    <mergeCell ref="AJK49:AJR49"/>
    <mergeCell ref="ALG49:ALN49"/>
    <mergeCell ref="ALO49:ALV49"/>
    <mergeCell ref="AME49:AML49"/>
    <mergeCell ref="ALW49:AMD49"/>
    <mergeCell ref="AKY49:ALF49"/>
    <mergeCell ref="AKQ49:AKX49"/>
    <mergeCell ref="AKI49:AKP49"/>
    <mergeCell ref="AKA49:AKH49"/>
    <mergeCell ref="AOQ49:AOX49"/>
    <mergeCell ref="AOI49:AOP49"/>
    <mergeCell ref="AOA49:AOH49"/>
    <mergeCell ref="ANS49:ANZ49"/>
    <mergeCell ref="AMU49:ANB49"/>
    <mergeCell ref="AMM49:AMT49"/>
    <mergeCell ref="ANC49:ANJ49"/>
    <mergeCell ref="ANK49:ANR49"/>
    <mergeCell ref="APG49:APN49"/>
    <mergeCell ref="AOY49:APF49"/>
    <mergeCell ref="APW49:AQD49"/>
    <mergeCell ref="APO49:APV49"/>
    <mergeCell ref="AQM49:AQT49"/>
    <mergeCell ref="AQE49:AQL49"/>
    <mergeCell ref="ARC49:ARJ49"/>
    <mergeCell ref="AQU49:ARB49"/>
    <mergeCell ref="ASQ49:ASX49"/>
    <mergeCell ref="ASY49:ATF49"/>
    <mergeCell ref="ATO49:ATV49"/>
    <mergeCell ref="ATG49:ATN49"/>
    <mergeCell ref="ASI49:ASP49"/>
    <mergeCell ref="ASA49:ASH49"/>
    <mergeCell ref="ARS49:ARZ49"/>
    <mergeCell ref="ARK49:ARR49"/>
    <mergeCell ref="AWA49:AWH49"/>
    <mergeCell ref="AVS49:AVZ49"/>
    <mergeCell ref="AVK49:AVR49"/>
    <mergeCell ref="AVC49:AVJ49"/>
    <mergeCell ref="AUE49:AUL49"/>
    <mergeCell ref="ATW49:AUD49"/>
    <mergeCell ref="AUM49:AUT49"/>
    <mergeCell ref="AUU49:AVB49"/>
    <mergeCell ref="AWQ49:AWX49"/>
    <mergeCell ref="AWI49:AWP49"/>
    <mergeCell ref="AXG49:AXN49"/>
    <mergeCell ref="AWY49:AXF49"/>
    <mergeCell ref="AXW49:AYD49"/>
    <mergeCell ref="AXO49:AXV49"/>
    <mergeCell ref="AYM49:AYT49"/>
    <mergeCell ref="AYE49:AYL49"/>
    <mergeCell ref="BAA49:BAH49"/>
    <mergeCell ref="BAI49:BAP49"/>
    <mergeCell ref="BAY49:BBF49"/>
    <mergeCell ref="BAQ49:BAX49"/>
    <mergeCell ref="AZS49:AZZ49"/>
    <mergeCell ref="AZK49:AZR49"/>
    <mergeCell ref="AZC49:AZJ49"/>
    <mergeCell ref="AYU49:AZB49"/>
    <mergeCell ref="BDK49:BDR49"/>
    <mergeCell ref="BDC49:BDJ49"/>
    <mergeCell ref="BCU49:BDB49"/>
    <mergeCell ref="BCM49:BCT49"/>
    <mergeCell ref="BBO49:BBV49"/>
    <mergeCell ref="BBG49:BBN49"/>
    <mergeCell ref="BBW49:BCD49"/>
    <mergeCell ref="BCE49:BCL49"/>
    <mergeCell ref="BEA49:BEH49"/>
    <mergeCell ref="BDS49:BDZ49"/>
    <mergeCell ref="BEQ49:BEX49"/>
    <mergeCell ref="BEI49:BEP49"/>
    <mergeCell ref="BFG49:BFN49"/>
    <mergeCell ref="BEY49:BFF49"/>
    <mergeCell ref="BFW49:BGD49"/>
    <mergeCell ref="BFO49:BFV49"/>
    <mergeCell ref="BHK49:BHR49"/>
    <mergeCell ref="BHS49:BHZ49"/>
    <mergeCell ref="BII49:BIP49"/>
    <mergeCell ref="BIA49:BIH49"/>
    <mergeCell ref="BHC49:BHJ49"/>
    <mergeCell ref="BGU49:BHB49"/>
    <mergeCell ref="BGM49:BGT49"/>
    <mergeCell ref="BGE49:BGL49"/>
    <mergeCell ref="BKU49:BLB49"/>
    <mergeCell ref="BKM49:BKT49"/>
    <mergeCell ref="BKE49:BKL49"/>
    <mergeCell ref="BJW49:BKD49"/>
    <mergeCell ref="BIY49:BJF49"/>
    <mergeCell ref="BIQ49:BIX49"/>
    <mergeCell ref="BJG49:BJN49"/>
    <mergeCell ref="BJO49:BJV49"/>
    <mergeCell ref="BLK49:BLR49"/>
    <mergeCell ref="BLC49:BLJ49"/>
    <mergeCell ref="BMA49:BMH49"/>
    <mergeCell ref="BLS49:BLZ49"/>
    <mergeCell ref="BMQ49:BMX49"/>
    <mergeCell ref="BMI49:BMP49"/>
    <mergeCell ref="BNG49:BNN49"/>
    <mergeCell ref="BMY49:BNF49"/>
    <mergeCell ref="BOU49:BPB49"/>
    <mergeCell ref="BPC49:BPJ49"/>
    <mergeCell ref="BPS49:BPZ49"/>
    <mergeCell ref="BPK49:BPR49"/>
    <mergeCell ref="BOM49:BOT49"/>
    <mergeCell ref="BOE49:BOL49"/>
    <mergeCell ref="BNW49:BOD49"/>
    <mergeCell ref="BNO49:BNV49"/>
    <mergeCell ref="BSE49:BSL49"/>
    <mergeCell ref="BRW49:BSD49"/>
    <mergeCell ref="BRO49:BRV49"/>
    <mergeCell ref="BRG49:BRN49"/>
    <mergeCell ref="BQI49:BQP49"/>
    <mergeCell ref="BQA49:BQH49"/>
    <mergeCell ref="BQQ49:BQX49"/>
    <mergeCell ref="BQY49:BRF49"/>
    <mergeCell ref="BSU49:BTB49"/>
    <mergeCell ref="BSM49:BST49"/>
    <mergeCell ref="BTK49:BTR49"/>
    <mergeCell ref="BTC49:BTJ49"/>
    <mergeCell ref="BUA49:BUH49"/>
    <mergeCell ref="BTS49:BTZ49"/>
    <mergeCell ref="BUQ49:BUX49"/>
    <mergeCell ref="BUI49:BUP49"/>
    <mergeCell ref="BWE49:BWL49"/>
    <mergeCell ref="BWM49:BWT49"/>
    <mergeCell ref="BXC49:BXJ49"/>
    <mergeCell ref="BWU49:BXB49"/>
    <mergeCell ref="BVW49:BWD49"/>
    <mergeCell ref="BVO49:BVV49"/>
    <mergeCell ref="BVG49:BVN49"/>
    <mergeCell ref="BUY49:BVF49"/>
    <mergeCell ref="BZO49:BZV49"/>
    <mergeCell ref="BZG49:BZN49"/>
    <mergeCell ref="BYY49:BZF49"/>
    <mergeCell ref="BYQ49:BYX49"/>
    <mergeCell ref="BXS49:BXZ49"/>
    <mergeCell ref="BXK49:BXR49"/>
    <mergeCell ref="BYA49:BYH49"/>
    <mergeCell ref="BYI49:BYP49"/>
    <mergeCell ref="CAE49:CAL49"/>
    <mergeCell ref="BZW49:CAD49"/>
    <mergeCell ref="CAU49:CBB49"/>
    <mergeCell ref="CAM49:CAT49"/>
    <mergeCell ref="CBK49:CBR49"/>
    <mergeCell ref="CBC49:CBJ49"/>
    <mergeCell ref="CCA49:CCH49"/>
    <mergeCell ref="CBS49:CBZ49"/>
    <mergeCell ref="CDO49:CDV49"/>
    <mergeCell ref="CDW49:CED49"/>
    <mergeCell ref="CEM49:CET49"/>
    <mergeCell ref="CEE49:CEL49"/>
    <mergeCell ref="CDG49:CDN49"/>
    <mergeCell ref="CCY49:CDF49"/>
    <mergeCell ref="CCQ49:CCX49"/>
    <mergeCell ref="CCI49:CCP49"/>
    <mergeCell ref="CGY49:CHF49"/>
    <mergeCell ref="CGQ49:CGX49"/>
    <mergeCell ref="CGI49:CGP49"/>
    <mergeCell ref="CGA49:CGH49"/>
    <mergeCell ref="CFC49:CFJ49"/>
    <mergeCell ref="CEU49:CFB49"/>
    <mergeCell ref="CFK49:CFR49"/>
    <mergeCell ref="CFS49:CFZ49"/>
    <mergeCell ref="CHO49:CHV49"/>
    <mergeCell ref="CHG49:CHN49"/>
    <mergeCell ref="CIE49:CIL49"/>
    <mergeCell ref="CHW49:CID49"/>
    <mergeCell ref="CIU49:CJB49"/>
    <mergeCell ref="CIM49:CIT49"/>
    <mergeCell ref="CJK49:CJR49"/>
    <mergeCell ref="CJC49:CJJ49"/>
    <mergeCell ref="CKY49:CLF49"/>
    <mergeCell ref="CLG49:CLN49"/>
    <mergeCell ref="CLW49:CMD49"/>
    <mergeCell ref="CLO49:CLV49"/>
    <mergeCell ref="CKQ49:CKX49"/>
    <mergeCell ref="CKI49:CKP49"/>
    <mergeCell ref="CKA49:CKH49"/>
    <mergeCell ref="CJS49:CJZ49"/>
    <mergeCell ref="COI49:COP49"/>
    <mergeCell ref="COA49:COH49"/>
    <mergeCell ref="CNS49:CNZ49"/>
    <mergeCell ref="CNK49:CNR49"/>
    <mergeCell ref="CMM49:CMT49"/>
    <mergeCell ref="CME49:CML49"/>
    <mergeCell ref="CMU49:CNB49"/>
    <mergeCell ref="CNC49:CNJ49"/>
    <mergeCell ref="COY49:CPF49"/>
    <mergeCell ref="COQ49:COX49"/>
    <mergeCell ref="CPO49:CPV49"/>
    <mergeCell ref="CPG49:CPN49"/>
    <mergeCell ref="CQE49:CQL49"/>
    <mergeCell ref="CPW49:CQD49"/>
    <mergeCell ref="CQU49:CRB49"/>
    <mergeCell ref="CQM49:CQT49"/>
    <mergeCell ref="CSI49:CSP49"/>
    <mergeCell ref="CSQ49:CSX49"/>
    <mergeCell ref="CTG49:CTN49"/>
    <mergeCell ref="CSY49:CTF49"/>
    <mergeCell ref="CSA49:CSH49"/>
    <mergeCell ref="CRS49:CRZ49"/>
    <mergeCell ref="CRK49:CRR49"/>
    <mergeCell ref="CRC49:CRJ49"/>
    <mergeCell ref="CVS49:CVZ49"/>
    <mergeCell ref="CVK49:CVR49"/>
    <mergeCell ref="CVC49:CVJ49"/>
    <mergeCell ref="CUU49:CVB49"/>
    <mergeCell ref="CTW49:CUD49"/>
    <mergeCell ref="CTO49:CTV49"/>
    <mergeCell ref="CUE49:CUL49"/>
    <mergeCell ref="CUM49:CUT49"/>
    <mergeCell ref="CWI49:CWP49"/>
    <mergeCell ref="CWA49:CWH49"/>
    <mergeCell ref="CWY49:CXF49"/>
    <mergeCell ref="CWQ49:CWX49"/>
    <mergeCell ref="CXO49:CXV49"/>
    <mergeCell ref="CXG49:CXN49"/>
    <mergeCell ref="CYE49:CYL49"/>
    <mergeCell ref="CXW49:CYD49"/>
    <mergeCell ref="CZS49:CZZ49"/>
    <mergeCell ref="DAA49:DAH49"/>
    <mergeCell ref="DAQ49:DAX49"/>
    <mergeCell ref="DAI49:DAP49"/>
    <mergeCell ref="CZK49:CZR49"/>
    <mergeCell ref="CZC49:CZJ49"/>
    <mergeCell ref="CYU49:CZB49"/>
    <mergeCell ref="CYM49:CYT49"/>
    <mergeCell ref="DDC49:DDJ49"/>
    <mergeCell ref="DCU49:DDB49"/>
    <mergeCell ref="DCM49:DCT49"/>
    <mergeCell ref="DCE49:DCL49"/>
    <mergeCell ref="DBG49:DBN49"/>
    <mergeCell ref="DAY49:DBF49"/>
    <mergeCell ref="DBO49:DBV49"/>
    <mergeCell ref="DBW49:DCD49"/>
    <mergeCell ref="DDS49:DDZ49"/>
    <mergeCell ref="DDK49:DDR49"/>
    <mergeCell ref="DEI49:DEP49"/>
    <mergeCell ref="DEA49:DEH49"/>
    <mergeCell ref="DEY49:DFF49"/>
    <mergeCell ref="DEQ49:DEX49"/>
    <mergeCell ref="DFO49:DFV49"/>
    <mergeCell ref="DFG49:DFN49"/>
    <mergeCell ref="DHC49:DHJ49"/>
    <mergeCell ref="DHK49:DHR49"/>
    <mergeCell ref="DIA49:DIH49"/>
    <mergeCell ref="DHS49:DHZ49"/>
    <mergeCell ref="DGU49:DHB49"/>
    <mergeCell ref="DGM49:DGT49"/>
    <mergeCell ref="DGE49:DGL49"/>
    <mergeCell ref="DFW49:DGD49"/>
    <mergeCell ref="DKM49:DKT49"/>
    <mergeCell ref="DKE49:DKL49"/>
    <mergeCell ref="DJW49:DKD49"/>
    <mergeCell ref="DJO49:DJV49"/>
    <mergeCell ref="DIQ49:DIX49"/>
    <mergeCell ref="DII49:DIP49"/>
    <mergeCell ref="DIY49:DJF49"/>
    <mergeCell ref="DJG49:DJN49"/>
    <mergeCell ref="DLC49:DLJ49"/>
    <mergeCell ref="DKU49:DLB49"/>
    <mergeCell ref="DLS49:DLZ49"/>
    <mergeCell ref="DLK49:DLR49"/>
    <mergeCell ref="DMI49:DMP49"/>
    <mergeCell ref="DMA49:DMH49"/>
    <mergeCell ref="DMY49:DNF49"/>
    <mergeCell ref="DMQ49:DMX49"/>
    <mergeCell ref="DOM49:DOT49"/>
    <mergeCell ref="DOU49:DPB49"/>
    <mergeCell ref="DPK49:DPR49"/>
    <mergeCell ref="DPC49:DPJ49"/>
    <mergeCell ref="DOE49:DOL49"/>
    <mergeCell ref="DNW49:DOD49"/>
    <mergeCell ref="DNO49:DNV49"/>
    <mergeCell ref="DNG49:DNN49"/>
    <mergeCell ref="DRW49:DSD49"/>
    <mergeCell ref="DRO49:DRV49"/>
    <mergeCell ref="DRG49:DRN49"/>
    <mergeCell ref="DQY49:DRF49"/>
    <mergeCell ref="DQA49:DQH49"/>
    <mergeCell ref="DPS49:DPZ49"/>
    <mergeCell ref="DQI49:DQP49"/>
    <mergeCell ref="DQQ49:DQX49"/>
    <mergeCell ref="DSM49:DST49"/>
    <mergeCell ref="DSE49:DSL49"/>
    <mergeCell ref="DTC49:DTJ49"/>
    <mergeCell ref="DSU49:DTB49"/>
    <mergeCell ref="DTS49:DTZ49"/>
    <mergeCell ref="DTK49:DTR49"/>
    <mergeCell ref="DUI49:DUP49"/>
    <mergeCell ref="DUA49:DUH49"/>
    <mergeCell ref="DVW49:DWD49"/>
    <mergeCell ref="DWE49:DWL49"/>
    <mergeCell ref="DWU49:DXB49"/>
    <mergeCell ref="DWM49:DWT49"/>
    <mergeCell ref="DVO49:DVV49"/>
    <mergeCell ref="DVG49:DVN49"/>
    <mergeCell ref="DUY49:DVF49"/>
    <mergeCell ref="DUQ49:DUX49"/>
    <mergeCell ref="DZG49:DZN49"/>
    <mergeCell ref="DYY49:DZF49"/>
    <mergeCell ref="DYQ49:DYX49"/>
    <mergeCell ref="DYI49:DYP49"/>
    <mergeCell ref="DXK49:DXR49"/>
    <mergeCell ref="DXC49:DXJ49"/>
    <mergeCell ref="DXS49:DXZ49"/>
    <mergeCell ref="DYA49:DYH49"/>
    <mergeCell ref="DZW49:EAD49"/>
    <mergeCell ref="DZO49:DZV49"/>
    <mergeCell ref="EAM49:EAT49"/>
    <mergeCell ref="EAE49:EAL49"/>
    <mergeCell ref="EBC49:EBJ49"/>
    <mergeCell ref="EAU49:EBB49"/>
    <mergeCell ref="EBS49:EBZ49"/>
    <mergeCell ref="EBK49:EBR49"/>
    <mergeCell ref="EDG49:EDN49"/>
    <mergeCell ref="EDO49:EDV49"/>
    <mergeCell ref="EEE49:EEL49"/>
    <mergeCell ref="EDW49:EED49"/>
    <mergeCell ref="ECY49:EDF49"/>
    <mergeCell ref="ECQ49:ECX49"/>
    <mergeCell ref="ECI49:ECP49"/>
    <mergeCell ref="ECA49:ECH49"/>
    <mergeCell ref="EGQ49:EGX49"/>
    <mergeCell ref="EGI49:EGP49"/>
    <mergeCell ref="EGA49:EGH49"/>
    <mergeCell ref="EFS49:EFZ49"/>
    <mergeCell ref="EEU49:EFB49"/>
    <mergeCell ref="EEM49:EET49"/>
    <mergeCell ref="EFC49:EFJ49"/>
    <mergeCell ref="EFK49:EFR49"/>
    <mergeCell ref="EHG49:EHN49"/>
    <mergeCell ref="EGY49:EHF49"/>
    <mergeCell ref="EHW49:EID49"/>
    <mergeCell ref="EHO49:EHV49"/>
    <mergeCell ref="EIM49:EIT49"/>
    <mergeCell ref="EIE49:EIL49"/>
    <mergeCell ref="EJC49:EJJ49"/>
    <mergeCell ref="EIU49:EJB49"/>
    <mergeCell ref="EKQ49:EKX49"/>
    <mergeCell ref="EKY49:ELF49"/>
    <mergeCell ref="ELO49:ELV49"/>
    <mergeCell ref="ELG49:ELN49"/>
    <mergeCell ref="EKI49:EKP49"/>
    <mergeCell ref="EKA49:EKH49"/>
    <mergeCell ref="EJS49:EJZ49"/>
    <mergeCell ref="EJK49:EJR49"/>
    <mergeCell ref="EOA49:EOH49"/>
    <mergeCell ref="ENS49:ENZ49"/>
    <mergeCell ref="ENK49:ENR49"/>
    <mergeCell ref="ENC49:ENJ49"/>
    <mergeCell ref="EME49:EML49"/>
    <mergeCell ref="ELW49:EMD49"/>
    <mergeCell ref="EMM49:EMT49"/>
    <mergeCell ref="EMU49:ENB49"/>
    <mergeCell ref="EOQ49:EOX49"/>
    <mergeCell ref="EOI49:EOP49"/>
    <mergeCell ref="EPG49:EPN49"/>
    <mergeCell ref="EOY49:EPF49"/>
    <mergeCell ref="EPW49:EQD49"/>
    <mergeCell ref="EPO49:EPV49"/>
    <mergeCell ref="EQM49:EQT49"/>
    <mergeCell ref="EQE49:EQL49"/>
    <mergeCell ref="ESA49:ESH49"/>
    <mergeCell ref="ESI49:ESP49"/>
    <mergeCell ref="ESY49:ETF49"/>
    <mergeCell ref="ESQ49:ESX49"/>
    <mergeCell ref="ERS49:ERZ49"/>
    <mergeCell ref="ERK49:ERR49"/>
    <mergeCell ref="ERC49:ERJ49"/>
    <mergeCell ref="EQU49:ERB49"/>
    <mergeCell ref="EVK49:EVR49"/>
    <mergeCell ref="EVC49:EVJ49"/>
    <mergeCell ref="EUU49:EVB49"/>
    <mergeCell ref="EUM49:EUT49"/>
    <mergeCell ref="ETO49:ETV49"/>
    <mergeCell ref="ETG49:ETN49"/>
    <mergeCell ref="ETW49:EUD49"/>
    <mergeCell ref="EUE49:EUL49"/>
    <mergeCell ref="EWA49:EWH49"/>
    <mergeCell ref="EVS49:EVZ49"/>
    <mergeCell ref="EWQ49:EWX49"/>
    <mergeCell ref="EWI49:EWP49"/>
    <mergeCell ref="EXG49:EXN49"/>
    <mergeCell ref="EWY49:EXF49"/>
    <mergeCell ref="EXW49:EYD49"/>
    <mergeCell ref="EXO49:EXV49"/>
    <mergeCell ref="EZK49:EZR49"/>
    <mergeCell ref="EZS49:EZZ49"/>
    <mergeCell ref="FAI49:FAP49"/>
    <mergeCell ref="FAA49:FAH49"/>
    <mergeCell ref="EZC49:EZJ49"/>
    <mergeCell ref="EYU49:EZB49"/>
    <mergeCell ref="EYM49:EYT49"/>
    <mergeCell ref="EYE49:EYL49"/>
    <mergeCell ref="FCU49:FDB49"/>
    <mergeCell ref="FCM49:FCT49"/>
    <mergeCell ref="FCE49:FCL49"/>
    <mergeCell ref="FBW49:FCD49"/>
    <mergeCell ref="FAY49:FBF49"/>
    <mergeCell ref="FAQ49:FAX49"/>
    <mergeCell ref="FBG49:FBN49"/>
    <mergeCell ref="FBO49:FBV49"/>
    <mergeCell ref="FDK49:FDR49"/>
    <mergeCell ref="FDC49:FDJ49"/>
    <mergeCell ref="FEA49:FEH49"/>
    <mergeCell ref="FDS49:FDZ49"/>
    <mergeCell ref="FEQ49:FEX49"/>
    <mergeCell ref="FEI49:FEP49"/>
    <mergeCell ref="FFG49:FFN49"/>
    <mergeCell ref="FEY49:FFF49"/>
    <mergeCell ref="FGU49:FHB49"/>
    <mergeCell ref="FHC49:FHJ49"/>
    <mergeCell ref="FHS49:FHZ49"/>
    <mergeCell ref="FHK49:FHR49"/>
    <mergeCell ref="FGM49:FGT49"/>
    <mergeCell ref="FGE49:FGL49"/>
    <mergeCell ref="FFW49:FGD49"/>
    <mergeCell ref="FFO49:FFV49"/>
    <mergeCell ref="FKE49:FKL49"/>
    <mergeCell ref="FJW49:FKD49"/>
    <mergeCell ref="FJO49:FJV49"/>
    <mergeCell ref="FJG49:FJN49"/>
    <mergeCell ref="FII49:FIP49"/>
    <mergeCell ref="FIA49:FIH49"/>
    <mergeCell ref="FIQ49:FIX49"/>
    <mergeCell ref="FIY49:FJF49"/>
    <mergeCell ref="FKU49:FLB49"/>
    <mergeCell ref="FKM49:FKT49"/>
    <mergeCell ref="FLK49:FLR49"/>
    <mergeCell ref="FLC49:FLJ49"/>
    <mergeCell ref="FMA49:FMH49"/>
    <mergeCell ref="FLS49:FLZ49"/>
    <mergeCell ref="FMQ49:FMX49"/>
    <mergeCell ref="FMI49:FMP49"/>
    <mergeCell ref="FOE49:FOL49"/>
    <mergeCell ref="FOM49:FOT49"/>
    <mergeCell ref="FPC49:FPJ49"/>
    <mergeCell ref="FOU49:FPB49"/>
    <mergeCell ref="FNW49:FOD49"/>
    <mergeCell ref="FNO49:FNV49"/>
    <mergeCell ref="FNG49:FNN49"/>
    <mergeCell ref="FMY49:FNF49"/>
    <mergeCell ref="FRO49:FRV49"/>
    <mergeCell ref="FRG49:FRN49"/>
    <mergeCell ref="FQY49:FRF49"/>
    <mergeCell ref="FQQ49:FQX49"/>
    <mergeCell ref="FPS49:FPZ49"/>
    <mergeCell ref="FPK49:FPR49"/>
    <mergeCell ref="FQA49:FQH49"/>
    <mergeCell ref="FQI49:FQP49"/>
    <mergeCell ref="FSE49:FSL49"/>
    <mergeCell ref="FRW49:FSD49"/>
    <mergeCell ref="FSU49:FTB49"/>
    <mergeCell ref="FSM49:FST49"/>
    <mergeCell ref="FTK49:FTR49"/>
    <mergeCell ref="FTC49:FTJ49"/>
    <mergeCell ref="FUA49:FUH49"/>
    <mergeCell ref="FTS49:FTZ49"/>
    <mergeCell ref="FVO49:FVV49"/>
    <mergeCell ref="FVW49:FWD49"/>
    <mergeCell ref="FWM49:FWT49"/>
    <mergeCell ref="FWE49:FWL49"/>
    <mergeCell ref="FVG49:FVN49"/>
    <mergeCell ref="FUY49:FVF49"/>
    <mergeCell ref="FUQ49:FUX49"/>
    <mergeCell ref="FUI49:FUP49"/>
    <mergeCell ref="FYY49:FZF49"/>
    <mergeCell ref="FYQ49:FYX49"/>
    <mergeCell ref="FYI49:FYP49"/>
    <mergeCell ref="FYA49:FYH49"/>
    <mergeCell ref="FXC49:FXJ49"/>
    <mergeCell ref="FWU49:FXB49"/>
    <mergeCell ref="FXK49:FXR49"/>
    <mergeCell ref="FXS49:FXZ49"/>
    <mergeCell ref="FZO49:FZV49"/>
    <mergeCell ref="FZG49:FZN49"/>
    <mergeCell ref="GAE49:GAL49"/>
    <mergeCell ref="FZW49:GAD49"/>
    <mergeCell ref="GAU49:GBB49"/>
    <mergeCell ref="GAM49:GAT49"/>
    <mergeCell ref="GBK49:GBR49"/>
    <mergeCell ref="GBC49:GBJ49"/>
    <mergeCell ref="GCY49:GDF49"/>
    <mergeCell ref="GDG49:GDN49"/>
    <mergeCell ref="GDW49:GED49"/>
    <mergeCell ref="GDO49:GDV49"/>
    <mergeCell ref="GCQ49:GCX49"/>
    <mergeCell ref="GCI49:GCP49"/>
    <mergeCell ref="GCA49:GCH49"/>
    <mergeCell ref="GBS49:GBZ49"/>
    <mergeCell ref="GGI49:GGP49"/>
    <mergeCell ref="GGA49:GGH49"/>
    <mergeCell ref="GFS49:GFZ49"/>
    <mergeCell ref="GFK49:GFR49"/>
    <mergeCell ref="GEM49:GET49"/>
    <mergeCell ref="GEE49:GEL49"/>
    <mergeCell ref="GEU49:GFB49"/>
    <mergeCell ref="GFC49:GFJ49"/>
    <mergeCell ref="GGY49:GHF49"/>
    <mergeCell ref="GGQ49:GGX49"/>
    <mergeCell ref="GHO49:GHV49"/>
    <mergeCell ref="GHG49:GHN49"/>
    <mergeCell ref="GIE49:GIL49"/>
    <mergeCell ref="GHW49:GID49"/>
    <mergeCell ref="GIU49:GJB49"/>
    <mergeCell ref="GIM49:GIT49"/>
    <mergeCell ref="GKI49:GKP49"/>
    <mergeCell ref="GKQ49:GKX49"/>
    <mergeCell ref="GLG49:GLN49"/>
    <mergeCell ref="GKY49:GLF49"/>
    <mergeCell ref="GKA49:GKH49"/>
    <mergeCell ref="GJS49:GJZ49"/>
    <mergeCell ref="GJK49:GJR49"/>
    <mergeCell ref="GJC49:GJJ49"/>
    <mergeCell ref="GNS49:GNZ49"/>
    <mergeCell ref="GNK49:GNR49"/>
    <mergeCell ref="GNC49:GNJ49"/>
    <mergeCell ref="GMU49:GNB49"/>
    <mergeCell ref="GLW49:GMD49"/>
    <mergeCell ref="GLO49:GLV49"/>
    <mergeCell ref="GME49:GML49"/>
    <mergeCell ref="GMM49:GMT49"/>
    <mergeCell ref="GOI49:GOP49"/>
    <mergeCell ref="GOA49:GOH49"/>
    <mergeCell ref="GOY49:GPF49"/>
    <mergeCell ref="GOQ49:GOX49"/>
    <mergeCell ref="GPO49:GPV49"/>
    <mergeCell ref="GPG49:GPN49"/>
    <mergeCell ref="GQE49:GQL49"/>
    <mergeCell ref="GPW49:GQD49"/>
    <mergeCell ref="GRS49:GRZ49"/>
    <mergeCell ref="GSA49:GSH49"/>
    <mergeCell ref="GSQ49:GSX49"/>
    <mergeCell ref="GSI49:GSP49"/>
    <mergeCell ref="GRK49:GRR49"/>
    <mergeCell ref="GRC49:GRJ49"/>
    <mergeCell ref="GQU49:GRB49"/>
    <mergeCell ref="GQM49:GQT49"/>
    <mergeCell ref="GVC49:GVJ49"/>
    <mergeCell ref="GUU49:GVB49"/>
    <mergeCell ref="GUM49:GUT49"/>
    <mergeCell ref="GUE49:GUL49"/>
    <mergeCell ref="GTG49:GTN49"/>
    <mergeCell ref="GSY49:GTF49"/>
    <mergeCell ref="GTO49:GTV49"/>
    <mergeCell ref="GTW49:GUD49"/>
    <mergeCell ref="GVS49:GVZ49"/>
    <mergeCell ref="GVK49:GVR49"/>
    <mergeCell ref="GWI49:GWP49"/>
    <mergeCell ref="GWA49:GWH49"/>
    <mergeCell ref="GWY49:GXF49"/>
    <mergeCell ref="GWQ49:GWX49"/>
    <mergeCell ref="GXO49:GXV49"/>
    <mergeCell ref="GXG49:GXN49"/>
    <mergeCell ref="GZC49:GZJ49"/>
    <mergeCell ref="GZK49:GZR49"/>
    <mergeCell ref="HAA49:HAH49"/>
    <mergeCell ref="GZS49:GZZ49"/>
    <mergeCell ref="GYU49:GZB49"/>
    <mergeCell ref="GYM49:GYT49"/>
    <mergeCell ref="GYE49:GYL49"/>
    <mergeCell ref="GXW49:GYD49"/>
    <mergeCell ref="HCM49:HCT49"/>
    <mergeCell ref="HCE49:HCL49"/>
    <mergeCell ref="HBW49:HCD49"/>
    <mergeCell ref="HBO49:HBV49"/>
    <mergeCell ref="HAQ49:HAX49"/>
    <mergeCell ref="HAI49:HAP49"/>
    <mergeCell ref="HAY49:HBF49"/>
    <mergeCell ref="HBG49:HBN49"/>
    <mergeCell ref="HDC49:HDJ49"/>
    <mergeCell ref="HCU49:HDB49"/>
    <mergeCell ref="HDS49:HDZ49"/>
    <mergeCell ref="HDK49:HDR49"/>
    <mergeCell ref="HEI49:HEP49"/>
    <mergeCell ref="HEA49:HEH49"/>
    <mergeCell ref="HEY49:HFF49"/>
    <mergeCell ref="HEQ49:HEX49"/>
    <mergeCell ref="HGM49:HGT49"/>
    <mergeCell ref="HGU49:HHB49"/>
    <mergeCell ref="HHK49:HHR49"/>
    <mergeCell ref="HHC49:HHJ49"/>
    <mergeCell ref="HGE49:HGL49"/>
    <mergeCell ref="HFW49:HGD49"/>
    <mergeCell ref="HFO49:HFV49"/>
    <mergeCell ref="HFG49:HFN49"/>
    <mergeCell ref="HJW49:HKD49"/>
    <mergeCell ref="HJO49:HJV49"/>
    <mergeCell ref="HJG49:HJN49"/>
    <mergeCell ref="HIY49:HJF49"/>
    <mergeCell ref="HIA49:HIH49"/>
    <mergeCell ref="HHS49:HHZ49"/>
    <mergeCell ref="HII49:HIP49"/>
    <mergeCell ref="HIQ49:HIX49"/>
    <mergeCell ref="HKM49:HKT49"/>
    <mergeCell ref="HKE49:HKL49"/>
    <mergeCell ref="HLC49:HLJ49"/>
    <mergeCell ref="HKU49:HLB49"/>
    <mergeCell ref="HLS49:HLZ49"/>
    <mergeCell ref="HLK49:HLR49"/>
    <mergeCell ref="HMI49:HMP49"/>
    <mergeCell ref="HMA49:HMH49"/>
    <mergeCell ref="HNW49:HOD49"/>
    <mergeCell ref="HOE49:HOL49"/>
    <mergeCell ref="HOU49:HPB49"/>
    <mergeCell ref="HOM49:HOT49"/>
    <mergeCell ref="HNO49:HNV49"/>
    <mergeCell ref="HNG49:HNN49"/>
    <mergeCell ref="HMY49:HNF49"/>
    <mergeCell ref="HMQ49:HMX49"/>
    <mergeCell ref="HRG49:HRN49"/>
    <mergeCell ref="HQY49:HRF49"/>
    <mergeCell ref="HQQ49:HQX49"/>
    <mergeCell ref="HQI49:HQP49"/>
    <mergeCell ref="HPK49:HPR49"/>
    <mergeCell ref="HPC49:HPJ49"/>
    <mergeCell ref="HPS49:HPZ49"/>
    <mergeCell ref="HQA49:HQH49"/>
    <mergeCell ref="HRW49:HSD49"/>
    <mergeCell ref="HRO49:HRV49"/>
    <mergeCell ref="HSM49:HST49"/>
    <mergeCell ref="HSE49:HSL49"/>
    <mergeCell ref="HTC49:HTJ49"/>
    <mergeCell ref="HSU49:HTB49"/>
    <mergeCell ref="HTS49:HTZ49"/>
    <mergeCell ref="HTK49:HTR49"/>
    <mergeCell ref="HVG49:HVN49"/>
    <mergeCell ref="HVO49:HVV49"/>
    <mergeCell ref="HWE49:HWL49"/>
    <mergeCell ref="HVW49:HWD49"/>
    <mergeCell ref="HUY49:HVF49"/>
    <mergeCell ref="HUQ49:HUX49"/>
    <mergeCell ref="HUI49:HUP49"/>
    <mergeCell ref="HUA49:HUH49"/>
    <mergeCell ref="HYQ49:HYX49"/>
    <mergeCell ref="HYI49:HYP49"/>
    <mergeCell ref="HYA49:HYH49"/>
    <mergeCell ref="HXS49:HXZ49"/>
    <mergeCell ref="HWU49:HXB49"/>
    <mergeCell ref="HWM49:HWT49"/>
    <mergeCell ref="HXC49:HXJ49"/>
    <mergeCell ref="HXK49:HXR49"/>
    <mergeCell ref="HZG49:HZN49"/>
    <mergeCell ref="HYY49:HZF49"/>
    <mergeCell ref="HZW49:IAD49"/>
    <mergeCell ref="HZO49:HZV49"/>
    <mergeCell ref="IAM49:IAT49"/>
    <mergeCell ref="IAE49:IAL49"/>
    <mergeCell ref="IBC49:IBJ49"/>
    <mergeCell ref="IAU49:IBB49"/>
    <mergeCell ref="ICQ49:ICX49"/>
    <mergeCell ref="ICY49:IDF49"/>
    <mergeCell ref="IDO49:IDV49"/>
    <mergeCell ref="IDG49:IDN49"/>
    <mergeCell ref="ICI49:ICP49"/>
    <mergeCell ref="ICA49:ICH49"/>
    <mergeCell ref="IBS49:IBZ49"/>
    <mergeCell ref="IBK49:IBR49"/>
    <mergeCell ref="IGA49:IGH49"/>
    <mergeCell ref="IFS49:IFZ49"/>
    <mergeCell ref="IFK49:IFR49"/>
    <mergeCell ref="IFC49:IFJ49"/>
    <mergeCell ref="IEE49:IEL49"/>
    <mergeCell ref="IDW49:IED49"/>
    <mergeCell ref="IEM49:IET49"/>
    <mergeCell ref="IEU49:IFB49"/>
    <mergeCell ref="IGQ49:IGX49"/>
    <mergeCell ref="IGI49:IGP49"/>
    <mergeCell ref="IHG49:IHN49"/>
    <mergeCell ref="IGY49:IHF49"/>
    <mergeCell ref="IHW49:IID49"/>
    <mergeCell ref="IHO49:IHV49"/>
    <mergeCell ref="IIM49:IIT49"/>
    <mergeCell ref="IIE49:IIL49"/>
    <mergeCell ref="IKA49:IKH49"/>
    <mergeCell ref="IKI49:IKP49"/>
    <mergeCell ref="IKY49:ILF49"/>
    <mergeCell ref="IKQ49:IKX49"/>
    <mergeCell ref="IJS49:IJZ49"/>
    <mergeCell ref="IJK49:IJR49"/>
    <mergeCell ref="IJC49:IJJ49"/>
    <mergeCell ref="IIU49:IJB49"/>
    <mergeCell ref="INK49:INR49"/>
    <mergeCell ref="INC49:INJ49"/>
    <mergeCell ref="IMU49:INB49"/>
    <mergeCell ref="IMM49:IMT49"/>
    <mergeCell ref="ILO49:ILV49"/>
    <mergeCell ref="ILG49:ILN49"/>
    <mergeCell ref="ILW49:IMD49"/>
    <mergeCell ref="IME49:IML49"/>
    <mergeCell ref="IOA49:IOH49"/>
    <mergeCell ref="INS49:INZ49"/>
    <mergeCell ref="IOQ49:IOX49"/>
    <mergeCell ref="IOI49:IOP49"/>
    <mergeCell ref="IPG49:IPN49"/>
    <mergeCell ref="IOY49:IPF49"/>
    <mergeCell ref="IPW49:IQD49"/>
    <mergeCell ref="IPO49:IPV49"/>
    <mergeCell ref="IRK49:IRR49"/>
    <mergeCell ref="IRS49:IRZ49"/>
    <mergeCell ref="ISI49:ISP49"/>
    <mergeCell ref="ISA49:ISH49"/>
    <mergeCell ref="IRC49:IRJ49"/>
    <mergeCell ref="IQU49:IRB49"/>
    <mergeCell ref="IQM49:IQT49"/>
    <mergeCell ref="IQE49:IQL49"/>
    <mergeCell ref="IUU49:IVB49"/>
    <mergeCell ref="IUM49:IUT49"/>
    <mergeCell ref="IUE49:IUL49"/>
    <mergeCell ref="ITW49:IUD49"/>
    <mergeCell ref="ISY49:ITF49"/>
    <mergeCell ref="ISQ49:ISX49"/>
    <mergeCell ref="ITG49:ITN49"/>
    <mergeCell ref="ITO49:ITV49"/>
    <mergeCell ref="IVK49:IVR49"/>
    <mergeCell ref="IVC49:IVJ49"/>
    <mergeCell ref="IWA49:IWH49"/>
    <mergeCell ref="IVS49:IVZ49"/>
    <mergeCell ref="IWQ49:IWX49"/>
    <mergeCell ref="IWI49:IWP49"/>
    <mergeCell ref="IXG49:IXN49"/>
    <mergeCell ref="IWY49:IXF49"/>
    <mergeCell ref="IYU49:IZB49"/>
    <mergeCell ref="IZC49:IZJ49"/>
    <mergeCell ref="IZS49:IZZ49"/>
    <mergeCell ref="IZK49:IZR49"/>
    <mergeCell ref="IYM49:IYT49"/>
    <mergeCell ref="IYE49:IYL49"/>
    <mergeCell ref="IXW49:IYD49"/>
    <mergeCell ref="IXO49:IXV49"/>
    <mergeCell ref="JCE49:JCL49"/>
    <mergeCell ref="JBW49:JCD49"/>
    <mergeCell ref="JBO49:JBV49"/>
    <mergeCell ref="JBG49:JBN49"/>
    <mergeCell ref="JAI49:JAP49"/>
    <mergeCell ref="JAA49:JAH49"/>
    <mergeCell ref="JAQ49:JAX49"/>
    <mergeCell ref="JAY49:JBF49"/>
    <mergeCell ref="JCU49:JDB49"/>
    <mergeCell ref="JCM49:JCT49"/>
    <mergeCell ref="JDK49:JDR49"/>
    <mergeCell ref="JDC49:JDJ49"/>
    <mergeCell ref="JEA49:JEH49"/>
    <mergeCell ref="JDS49:JDZ49"/>
    <mergeCell ref="JEQ49:JEX49"/>
    <mergeCell ref="JEI49:JEP49"/>
    <mergeCell ref="JGE49:JGL49"/>
    <mergeCell ref="JGM49:JGT49"/>
    <mergeCell ref="JHC49:JHJ49"/>
    <mergeCell ref="JGU49:JHB49"/>
    <mergeCell ref="JFW49:JGD49"/>
    <mergeCell ref="JFO49:JFV49"/>
    <mergeCell ref="JFG49:JFN49"/>
    <mergeCell ref="JEY49:JFF49"/>
    <mergeCell ref="JJO49:JJV49"/>
    <mergeCell ref="JJG49:JJN49"/>
    <mergeCell ref="JIY49:JJF49"/>
    <mergeCell ref="JIQ49:JIX49"/>
    <mergeCell ref="JHS49:JHZ49"/>
    <mergeCell ref="JHK49:JHR49"/>
    <mergeCell ref="JIA49:JIH49"/>
    <mergeCell ref="JII49:JIP49"/>
    <mergeCell ref="JKE49:JKL49"/>
    <mergeCell ref="JJW49:JKD49"/>
    <mergeCell ref="JKU49:JLB49"/>
    <mergeCell ref="JKM49:JKT49"/>
    <mergeCell ref="JLK49:JLR49"/>
    <mergeCell ref="JLC49:JLJ49"/>
    <mergeCell ref="JMA49:JMH49"/>
    <mergeCell ref="JLS49:JLZ49"/>
    <mergeCell ref="JNO49:JNV49"/>
    <mergeCell ref="JNW49:JOD49"/>
    <mergeCell ref="JOM49:JOT49"/>
    <mergeCell ref="JOE49:JOL49"/>
    <mergeCell ref="JNG49:JNN49"/>
    <mergeCell ref="JMY49:JNF49"/>
    <mergeCell ref="JMQ49:JMX49"/>
    <mergeCell ref="JMI49:JMP49"/>
    <mergeCell ref="JQY49:JRF49"/>
    <mergeCell ref="JQQ49:JQX49"/>
    <mergeCell ref="JQI49:JQP49"/>
    <mergeCell ref="JQA49:JQH49"/>
    <mergeCell ref="JPC49:JPJ49"/>
    <mergeCell ref="JOU49:JPB49"/>
    <mergeCell ref="JPK49:JPR49"/>
    <mergeCell ref="JPS49:JPZ49"/>
    <mergeCell ref="JRO49:JRV49"/>
    <mergeCell ref="JRG49:JRN49"/>
    <mergeCell ref="JSE49:JSL49"/>
    <mergeCell ref="JRW49:JSD49"/>
    <mergeCell ref="JSU49:JTB49"/>
    <mergeCell ref="JSM49:JST49"/>
    <mergeCell ref="JTK49:JTR49"/>
    <mergeCell ref="JTC49:JTJ49"/>
    <mergeCell ref="JUY49:JVF49"/>
    <mergeCell ref="JVG49:JVN49"/>
    <mergeCell ref="JVW49:JWD49"/>
    <mergeCell ref="JVO49:JVV49"/>
    <mergeCell ref="JUQ49:JUX49"/>
    <mergeCell ref="JUI49:JUP49"/>
    <mergeCell ref="JUA49:JUH49"/>
    <mergeCell ref="JTS49:JTZ49"/>
    <mergeCell ref="JYI49:JYP49"/>
    <mergeCell ref="JYA49:JYH49"/>
    <mergeCell ref="JXS49:JXZ49"/>
    <mergeCell ref="JXK49:JXR49"/>
    <mergeCell ref="JWM49:JWT49"/>
    <mergeCell ref="JWE49:JWL49"/>
    <mergeCell ref="JWU49:JXB49"/>
    <mergeCell ref="JXC49:JXJ49"/>
    <mergeCell ref="JYY49:JZF49"/>
    <mergeCell ref="JYQ49:JYX49"/>
    <mergeCell ref="JZO49:JZV49"/>
    <mergeCell ref="JZG49:JZN49"/>
    <mergeCell ref="KAE49:KAL49"/>
    <mergeCell ref="JZW49:KAD49"/>
    <mergeCell ref="KAU49:KBB49"/>
    <mergeCell ref="KAM49:KAT49"/>
    <mergeCell ref="KCI49:KCP49"/>
    <mergeCell ref="KCQ49:KCX49"/>
    <mergeCell ref="KDG49:KDN49"/>
    <mergeCell ref="KCY49:KDF49"/>
    <mergeCell ref="KCA49:KCH49"/>
    <mergeCell ref="KBS49:KBZ49"/>
    <mergeCell ref="KBK49:KBR49"/>
    <mergeCell ref="KBC49:KBJ49"/>
    <mergeCell ref="KFS49:KFZ49"/>
    <mergeCell ref="KFK49:KFR49"/>
    <mergeCell ref="KFC49:KFJ49"/>
    <mergeCell ref="KEU49:KFB49"/>
    <mergeCell ref="KDW49:KED49"/>
    <mergeCell ref="KDO49:KDV49"/>
    <mergeCell ref="KEE49:KEL49"/>
    <mergeCell ref="KEM49:KET49"/>
    <mergeCell ref="KGI49:KGP49"/>
    <mergeCell ref="KGA49:KGH49"/>
    <mergeCell ref="KGY49:KHF49"/>
    <mergeCell ref="KGQ49:KGX49"/>
    <mergeCell ref="KHO49:KHV49"/>
    <mergeCell ref="KHG49:KHN49"/>
    <mergeCell ref="KIE49:KIL49"/>
    <mergeCell ref="KHW49:KID49"/>
    <mergeCell ref="KJS49:KJZ49"/>
    <mergeCell ref="KKA49:KKH49"/>
    <mergeCell ref="KKQ49:KKX49"/>
    <mergeCell ref="KKI49:KKP49"/>
    <mergeCell ref="KJK49:KJR49"/>
    <mergeCell ref="KJC49:KJJ49"/>
    <mergeCell ref="KIU49:KJB49"/>
    <mergeCell ref="KIM49:KIT49"/>
    <mergeCell ref="KNC49:KNJ49"/>
    <mergeCell ref="KMU49:KNB49"/>
    <mergeCell ref="KMM49:KMT49"/>
    <mergeCell ref="KME49:KML49"/>
    <mergeCell ref="KLG49:KLN49"/>
    <mergeCell ref="KKY49:KLF49"/>
    <mergeCell ref="KLO49:KLV49"/>
    <mergeCell ref="KLW49:KMD49"/>
    <mergeCell ref="KNS49:KNZ49"/>
    <mergeCell ref="KNK49:KNR49"/>
    <mergeCell ref="KOI49:KOP49"/>
    <mergeCell ref="KOA49:KOH49"/>
    <mergeCell ref="KOY49:KPF49"/>
    <mergeCell ref="KOQ49:KOX49"/>
    <mergeCell ref="KPO49:KPV49"/>
    <mergeCell ref="KPG49:KPN49"/>
    <mergeCell ref="KRC49:KRJ49"/>
    <mergeCell ref="KRK49:KRR49"/>
    <mergeCell ref="KSA49:KSH49"/>
    <mergeCell ref="KRS49:KRZ49"/>
    <mergeCell ref="KQU49:KRB49"/>
    <mergeCell ref="KQM49:KQT49"/>
    <mergeCell ref="KQE49:KQL49"/>
    <mergeCell ref="KPW49:KQD49"/>
    <mergeCell ref="KUM49:KUT49"/>
    <mergeCell ref="KUE49:KUL49"/>
    <mergeCell ref="KTW49:KUD49"/>
    <mergeCell ref="KTO49:KTV49"/>
    <mergeCell ref="KSQ49:KSX49"/>
    <mergeCell ref="KSI49:KSP49"/>
    <mergeCell ref="KSY49:KTF49"/>
    <mergeCell ref="KTG49:KTN49"/>
    <mergeCell ref="KVC49:KVJ49"/>
    <mergeCell ref="KUU49:KVB49"/>
    <mergeCell ref="KVS49:KVZ49"/>
    <mergeCell ref="KVK49:KVR49"/>
    <mergeCell ref="KWI49:KWP49"/>
    <mergeCell ref="KWA49:KWH49"/>
    <mergeCell ref="KWY49:KXF49"/>
    <mergeCell ref="KWQ49:KWX49"/>
    <mergeCell ref="KYM49:KYT49"/>
    <mergeCell ref="KYU49:KZB49"/>
    <mergeCell ref="KZK49:KZR49"/>
    <mergeCell ref="KZC49:KZJ49"/>
    <mergeCell ref="KYE49:KYL49"/>
    <mergeCell ref="KXW49:KYD49"/>
    <mergeCell ref="KXO49:KXV49"/>
    <mergeCell ref="KXG49:KXN49"/>
    <mergeCell ref="LBW49:LCD49"/>
    <mergeCell ref="LBO49:LBV49"/>
    <mergeCell ref="LBG49:LBN49"/>
    <mergeCell ref="LAY49:LBF49"/>
    <mergeCell ref="LAA49:LAH49"/>
    <mergeCell ref="KZS49:KZZ49"/>
    <mergeCell ref="LAI49:LAP49"/>
    <mergeCell ref="LAQ49:LAX49"/>
    <mergeCell ref="LCM49:LCT49"/>
    <mergeCell ref="LCE49:LCL49"/>
    <mergeCell ref="LDC49:LDJ49"/>
    <mergeCell ref="LCU49:LDB49"/>
    <mergeCell ref="LDS49:LDZ49"/>
    <mergeCell ref="LDK49:LDR49"/>
    <mergeCell ref="LEI49:LEP49"/>
    <mergeCell ref="LEA49:LEH49"/>
    <mergeCell ref="LFW49:LGD49"/>
    <mergeCell ref="LGE49:LGL49"/>
    <mergeCell ref="LGU49:LHB49"/>
    <mergeCell ref="LGM49:LGT49"/>
    <mergeCell ref="LFO49:LFV49"/>
    <mergeCell ref="LFG49:LFN49"/>
    <mergeCell ref="LEY49:LFF49"/>
    <mergeCell ref="LEQ49:LEX49"/>
    <mergeCell ref="LJG49:LJN49"/>
    <mergeCell ref="LIY49:LJF49"/>
    <mergeCell ref="LIQ49:LIX49"/>
    <mergeCell ref="LII49:LIP49"/>
    <mergeCell ref="LHK49:LHR49"/>
    <mergeCell ref="LHC49:LHJ49"/>
    <mergeCell ref="LHS49:LHZ49"/>
    <mergeCell ref="LIA49:LIH49"/>
    <mergeCell ref="LJW49:LKD49"/>
    <mergeCell ref="LJO49:LJV49"/>
    <mergeCell ref="LKM49:LKT49"/>
    <mergeCell ref="LKE49:LKL49"/>
    <mergeCell ref="LLC49:LLJ49"/>
    <mergeCell ref="LKU49:LLB49"/>
    <mergeCell ref="LLS49:LLZ49"/>
    <mergeCell ref="LLK49:LLR49"/>
    <mergeCell ref="LNG49:LNN49"/>
    <mergeCell ref="LNO49:LNV49"/>
    <mergeCell ref="LOE49:LOL49"/>
    <mergeCell ref="LNW49:LOD49"/>
    <mergeCell ref="LMY49:LNF49"/>
    <mergeCell ref="LMQ49:LMX49"/>
    <mergeCell ref="LMI49:LMP49"/>
    <mergeCell ref="LMA49:LMH49"/>
    <mergeCell ref="LQQ49:LQX49"/>
    <mergeCell ref="LQI49:LQP49"/>
    <mergeCell ref="LQA49:LQH49"/>
    <mergeCell ref="LPS49:LPZ49"/>
    <mergeCell ref="LOU49:LPB49"/>
    <mergeCell ref="LOM49:LOT49"/>
    <mergeCell ref="LPC49:LPJ49"/>
    <mergeCell ref="LPK49:LPR49"/>
    <mergeCell ref="LRG49:LRN49"/>
    <mergeCell ref="LQY49:LRF49"/>
    <mergeCell ref="LRW49:LSD49"/>
    <mergeCell ref="LRO49:LRV49"/>
    <mergeCell ref="LSM49:LST49"/>
    <mergeCell ref="LSE49:LSL49"/>
    <mergeCell ref="LTC49:LTJ49"/>
    <mergeCell ref="LSU49:LTB49"/>
    <mergeCell ref="LUQ49:LUX49"/>
    <mergeCell ref="LUY49:LVF49"/>
    <mergeCell ref="LVO49:LVV49"/>
    <mergeCell ref="LVG49:LVN49"/>
    <mergeCell ref="LUI49:LUP49"/>
    <mergeCell ref="LUA49:LUH49"/>
    <mergeCell ref="LTS49:LTZ49"/>
    <mergeCell ref="LTK49:LTR49"/>
    <mergeCell ref="LYA49:LYH49"/>
    <mergeCell ref="LXS49:LXZ49"/>
    <mergeCell ref="LXK49:LXR49"/>
    <mergeCell ref="LXC49:LXJ49"/>
    <mergeCell ref="LWE49:LWL49"/>
    <mergeCell ref="LVW49:LWD49"/>
    <mergeCell ref="LWM49:LWT49"/>
    <mergeCell ref="LWU49:LXB49"/>
    <mergeCell ref="LYQ49:LYX49"/>
    <mergeCell ref="LYI49:LYP49"/>
    <mergeCell ref="LZG49:LZN49"/>
    <mergeCell ref="LYY49:LZF49"/>
    <mergeCell ref="LZW49:MAD49"/>
    <mergeCell ref="LZO49:LZV49"/>
    <mergeCell ref="MAM49:MAT49"/>
    <mergeCell ref="MAE49:MAL49"/>
    <mergeCell ref="MCA49:MCH49"/>
    <mergeCell ref="MCI49:MCP49"/>
    <mergeCell ref="MCY49:MDF49"/>
    <mergeCell ref="MCQ49:MCX49"/>
    <mergeCell ref="MBS49:MBZ49"/>
    <mergeCell ref="MBK49:MBR49"/>
    <mergeCell ref="MBC49:MBJ49"/>
    <mergeCell ref="MAU49:MBB49"/>
    <mergeCell ref="MFK49:MFR49"/>
    <mergeCell ref="MFC49:MFJ49"/>
    <mergeCell ref="MEU49:MFB49"/>
    <mergeCell ref="MEM49:MET49"/>
    <mergeCell ref="MDO49:MDV49"/>
    <mergeCell ref="MDG49:MDN49"/>
    <mergeCell ref="MDW49:MED49"/>
    <mergeCell ref="MEE49:MEL49"/>
    <mergeCell ref="MGA49:MGH49"/>
    <mergeCell ref="MFS49:MFZ49"/>
    <mergeCell ref="MGQ49:MGX49"/>
    <mergeCell ref="MGI49:MGP49"/>
    <mergeCell ref="MHG49:MHN49"/>
    <mergeCell ref="MGY49:MHF49"/>
    <mergeCell ref="MHW49:MID49"/>
    <mergeCell ref="MHO49:MHV49"/>
    <mergeCell ref="MJK49:MJR49"/>
    <mergeCell ref="MJS49:MJZ49"/>
    <mergeCell ref="MKI49:MKP49"/>
    <mergeCell ref="MKA49:MKH49"/>
    <mergeCell ref="MJC49:MJJ49"/>
    <mergeCell ref="MIU49:MJB49"/>
    <mergeCell ref="MIM49:MIT49"/>
    <mergeCell ref="MIE49:MIL49"/>
    <mergeCell ref="MMU49:MNB49"/>
    <mergeCell ref="MMM49:MMT49"/>
    <mergeCell ref="MME49:MML49"/>
    <mergeCell ref="MLW49:MMD49"/>
    <mergeCell ref="MKY49:MLF49"/>
    <mergeCell ref="MKQ49:MKX49"/>
    <mergeCell ref="MLG49:MLN49"/>
    <mergeCell ref="MLO49:MLV49"/>
    <mergeCell ref="MNK49:MNR49"/>
    <mergeCell ref="MNC49:MNJ49"/>
    <mergeCell ref="MOA49:MOH49"/>
    <mergeCell ref="MNS49:MNZ49"/>
    <mergeCell ref="MOQ49:MOX49"/>
    <mergeCell ref="MOI49:MOP49"/>
    <mergeCell ref="MPG49:MPN49"/>
    <mergeCell ref="MOY49:MPF49"/>
    <mergeCell ref="MQU49:MRB49"/>
    <mergeCell ref="MRC49:MRJ49"/>
    <mergeCell ref="MRS49:MRZ49"/>
    <mergeCell ref="MRK49:MRR49"/>
    <mergeCell ref="MQM49:MQT49"/>
    <mergeCell ref="MQE49:MQL49"/>
    <mergeCell ref="MPW49:MQD49"/>
    <mergeCell ref="MPO49:MPV49"/>
    <mergeCell ref="MUE49:MUL49"/>
    <mergeCell ref="MTW49:MUD49"/>
    <mergeCell ref="MTO49:MTV49"/>
    <mergeCell ref="MTG49:MTN49"/>
    <mergeCell ref="MSI49:MSP49"/>
    <mergeCell ref="MSA49:MSH49"/>
    <mergeCell ref="MSQ49:MSX49"/>
    <mergeCell ref="MSY49:MTF49"/>
    <mergeCell ref="MUU49:MVB49"/>
    <mergeCell ref="MUM49:MUT49"/>
    <mergeCell ref="MVK49:MVR49"/>
    <mergeCell ref="MVC49:MVJ49"/>
    <mergeCell ref="MWA49:MWH49"/>
    <mergeCell ref="MVS49:MVZ49"/>
    <mergeCell ref="MWQ49:MWX49"/>
    <mergeCell ref="MWI49:MWP49"/>
    <mergeCell ref="MYE49:MYL49"/>
    <mergeCell ref="MYM49:MYT49"/>
    <mergeCell ref="MZC49:MZJ49"/>
    <mergeCell ref="MYU49:MZB49"/>
    <mergeCell ref="MXW49:MYD49"/>
    <mergeCell ref="MXO49:MXV49"/>
    <mergeCell ref="MXG49:MXN49"/>
    <mergeCell ref="MWY49:MXF49"/>
    <mergeCell ref="NBO49:NBV49"/>
    <mergeCell ref="NBG49:NBN49"/>
    <mergeCell ref="NAY49:NBF49"/>
    <mergeCell ref="NAQ49:NAX49"/>
    <mergeCell ref="MZS49:MZZ49"/>
    <mergeCell ref="MZK49:MZR49"/>
    <mergeCell ref="NAA49:NAH49"/>
    <mergeCell ref="NAI49:NAP49"/>
    <mergeCell ref="NCE49:NCL49"/>
    <mergeCell ref="NBW49:NCD49"/>
    <mergeCell ref="NCU49:NDB49"/>
    <mergeCell ref="NCM49:NCT49"/>
    <mergeCell ref="NDK49:NDR49"/>
    <mergeCell ref="NDC49:NDJ49"/>
    <mergeCell ref="NEA49:NEH49"/>
    <mergeCell ref="NDS49:NDZ49"/>
    <mergeCell ref="NFO49:NFV49"/>
    <mergeCell ref="NFW49:NGD49"/>
    <mergeCell ref="NGM49:NGT49"/>
    <mergeCell ref="NGE49:NGL49"/>
    <mergeCell ref="NFG49:NFN49"/>
    <mergeCell ref="NEY49:NFF49"/>
    <mergeCell ref="NEQ49:NEX49"/>
    <mergeCell ref="NEI49:NEP49"/>
    <mergeCell ref="NIY49:NJF49"/>
    <mergeCell ref="NIQ49:NIX49"/>
    <mergeCell ref="NII49:NIP49"/>
    <mergeCell ref="NIA49:NIH49"/>
    <mergeCell ref="NHC49:NHJ49"/>
    <mergeCell ref="NGU49:NHB49"/>
    <mergeCell ref="NHK49:NHR49"/>
    <mergeCell ref="NHS49:NHZ49"/>
    <mergeCell ref="NJO49:NJV49"/>
    <mergeCell ref="NJG49:NJN49"/>
    <mergeCell ref="NKE49:NKL49"/>
    <mergeCell ref="NJW49:NKD49"/>
    <mergeCell ref="NKU49:NLB49"/>
    <mergeCell ref="NKM49:NKT49"/>
    <mergeCell ref="NLK49:NLR49"/>
    <mergeCell ref="NLC49:NLJ49"/>
    <mergeCell ref="NMY49:NNF49"/>
    <mergeCell ref="NNG49:NNN49"/>
    <mergeCell ref="NNW49:NOD49"/>
    <mergeCell ref="NNO49:NNV49"/>
    <mergeCell ref="NMQ49:NMX49"/>
    <mergeCell ref="NMI49:NMP49"/>
    <mergeCell ref="NMA49:NMH49"/>
    <mergeCell ref="NLS49:NLZ49"/>
    <mergeCell ref="NQI49:NQP49"/>
    <mergeCell ref="NQA49:NQH49"/>
    <mergeCell ref="NPS49:NPZ49"/>
    <mergeCell ref="NPK49:NPR49"/>
    <mergeCell ref="NOM49:NOT49"/>
    <mergeCell ref="NOE49:NOL49"/>
    <mergeCell ref="NOU49:NPB49"/>
    <mergeCell ref="NPC49:NPJ49"/>
    <mergeCell ref="NQY49:NRF49"/>
    <mergeCell ref="NQQ49:NQX49"/>
    <mergeCell ref="NRO49:NRV49"/>
    <mergeCell ref="NRG49:NRN49"/>
    <mergeCell ref="NSE49:NSL49"/>
    <mergeCell ref="NRW49:NSD49"/>
    <mergeCell ref="NSU49:NTB49"/>
    <mergeCell ref="NSM49:NST49"/>
    <mergeCell ref="NUI49:NUP49"/>
    <mergeCell ref="NUQ49:NUX49"/>
    <mergeCell ref="NVG49:NVN49"/>
    <mergeCell ref="NUY49:NVF49"/>
    <mergeCell ref="NUA49:NUH49"/>
    <mergeCell ref="NTS49:NTZ49"/>
    <mergeCell ref="NTK49:NTR49"/>
    <mergeCell ref="NTC49:NTJ49"/>
    <mergeCell ref="NXS49:NXZ49"/>
    <mergeCell ref="NXK49:NXR49"/>
    <mergeCell ref="NXC49:NXJ49"/>
    <mergeCell ref="NWU49:NXB49"/>
    <mergeCell ref="NVW49:NWD49"/>
    <mergeCell ref="NVO49:NVV49"/>
    <mergeCell ref="NWE49:NWL49"/>
    <mergeCell ref="NWM49:NWT49"/>
    <mergeCell ref="NYI49:NYP49"/>
    <mergeCell ref="NYA49:NYH49"/>
    <mergeCell ref="NYY49:NZF49"/>
    <mergeCell ref="NYQ49:NYX49"/>
    <mergeCell ref="NZO49:NZV49"/>
    <mergeCell ref="NZG49:NZN49"/>
    <mergeCell ref="OAE49:OAL49"/>
    <mergeCell ref="NZW49:OAD49"/>
    <mergeCell ref="OBS49:OBZ49"/>
    <mergeCell ref="OCA49:OCH49"/>
    <mergeCell ref="OCQ49:OCX49"/>
    <mergeCell ref="OCI49:OCP49"/>
    <mergeCell ref="OBK49:OBR49"/>
    <mergeCell ref="OBC49:OBJ49"/>
    <mergeCell ref="OAU49:OBB49"/>
    <mergeCell ref="OAM49:OAT49"/>
    <mergeCell ref="OFC49:OFJ49"/>
    <mergeCell ref="OEU49:OFB49"/>
    <mergeCell ref="OEM49:OET49"/>
    <mergeCell ref="OEE49:OEL49"/>
    <mergeCell ref="ODG49:ODN49"/>
    <mergeCell ref="OCY49:ODF49"/>
    <mergeCell ref="ODO49:ODV49"/>
    <mergeCell ref="ODW49:OED49"/>
    <mergeCell ref="OFS49:OFZ49"/>
    <mergeCell ref="OFK49:OFR49"/>
    <mergeCell ref="OGI49:OGP49"/>
    <mergeCell ref="OGA49:OGH49"/>
    <mergeCell ref="OGY49:OHF49"/>
    <mergeCell ref="OGQ49:OGX49"/>
    <mergeCell ref="OHO49:OHV49"/>
    <mergeCell ref="OHG49:OHN49"/>
    <mergeCell ref="OJC49:OJJ49"/>
    <mergeCell ref="OJK49:OJR49"/>
    <mergeCell ref="OKA49:OKH49"/>
    <mergeCell ref="OJS49:OJZ49"/>
    <mergeCell ref="OIU49:OJB49"/>
    <mergeCell ref="OIM49:OIT49"/>
    <mergeCell ref="OIE49:OIL49"/>
    <mergeCell ref="OHW49:OID49"/>
    <mergeCell ref="OMM49:OMT49"/>
    <mergeCell ref="OME49:OML49"/>
    <mergeCell ref="OLW49:OMD49"/>
    <mergeCell ref="OLO49:OLV49"/>
    <mergeCell ref="OKQ49:OKX49"/>
    <mergeCell ref="OKI49:OKP49"/>
    <mergeCell ref="OKY49:OLF49"/>
    <mergeCell ref="OLG49:OLN49"/>
    <mergeCell ref="ONC49:ONJ49"/>
    <mergeCell ref="OMU49:ONB49"/>
    <mergeCell ref="ONS49:ONZ49"/>
    <mergeCell ref="ONK49:ONR49"/>
    <mergeCell ref="OOI49:OOP49"/>
    <mergeCell ref="OOA49:OOH49"/>
    <mergeCell ref="OOY49:OPF49"/>
    <mergeCell ref="OOQ49:OOX49"/>
    <mergeCell ref="OQM49:OQT49"/>
    <mergeCell ref="OQU49:ORB49"/>
    <mergeCell ref="ORK49:ORR49"/>
    <mergeCell ref="ORC49:ORJ49"/>
    <mergeCell ref="OQE49:OQL49"/>
    <mergeCell ref="OPW49:OQD49"/>
    <mergeCell ref="OPO49:OPV49"/>
    <mergeCell ref="OPG49:OPN49"/>
    <mergeCell ref="OTW49:OUD49"/>
    <mergeCell ref="OTO49:OTV49"/>
    <mergeCell ref="OTG49:OTN49"/>
    <mergeCell ref="OSY49:OTF49"/>
    <mergeCell ref="OSA49:OSH49"/>
    <mergeCell ref="ORS49:ORZ49"/>
    <mergeCell ref="OSI49:OSP49"/>
    <mergeCell ref="OSQ49:OSX49"/>
    <mergeCell ref="OUM49:OUT49"/>
    <mergeCell ref="OUE49:OUL49"/>
    <mergeCell ref="OVC49:OVJ49"/>
    <mergeCell ref="OUU49:OVB49"/>
    <mergeCell ref="OVS49:OVZ49"/>
    <mergeCell ref="OVK49:OVR49"/>
    <mergeCell ref="OWI49:OWP49"/>
    <mergeCell ref="OWA49:OWH49"/>
    <mergeCell ref="OXW49:OYD49"/>
    <mergeCell ref="OYE49:OYL49"/>
    <mergeCell ref="OYU49:OZB49"/>
    <mergeCell ref="OYM49:OYT49"/>
    <mergeCell ref="OXO49:OXV49"/>
    <mergeCell ref="OXG49:OXN49"/>
    <mergeCell ref="OWY49:OXF49"/>
    <mergeCell ref="OWQ49:OWX49"/>
    <mergeCell ref="PBG49:PBN49"/>
    <mergeCell ref="PAY49:PBF49"/>
    <mergeCell ref="PAQ49:PAX49"/>
    <mergeCell ref="PAI49:PAP49"/>
    <mergeCell ref="OZK49:OZR49"/>
    <mergeCell ref="OZC49:OZJ49"/>
    <mergeCell ref="OZS49:OZZ49"/>
    <mergeCell ref="PAA49:PAH49"/>
    <mergeCell ref="PBW49:PCD49"/>
    <mergeCell ref="PBO49:PBV49"/>
    <mergeCell ref="PCM49:PCT49"/>
    <mergeCell ref="PCE49:PCL49"/>
    <mergeCell ref="PDC49:PDJ49"/>
    <mergeCell ref="PCU49:PDB49"/>
    <mergeCell ref="PDS49:PDZ49"/>
    <mergeCell ref="PDK49:PDR49"/>
    <mergeCell ref="PFG49:PFN49"/>
    <mergeCell ref="PFO49:PFV49"/>
    <mergeCell ref="PGE49:PGL49"/>
    <mergeCell ref="PFW49:PGD49"/>
    <mergeCell ref="PEY49:PFF49"/>
    <mergeCell ref="PEQ49:PEX49"/>
    <mergeCell ref="PEI49:PEP49"/>
    <mergeCell ref="PEA49:PEH49"/>
    <mergeCell ref="PIQ49:PIX49"/>
    <mergeCell ref="PII49:PIP49"/>
    <mergeCell ref="PIA49:PIH49"/>
    <mergeCell ref="PHS49:PHZ49"/>
    <mergeCell ref="PGU49:PHB49"/>
    <mergeCell ref="PGM49:PGT49"/>
    <mergeCell ref="PHC49:PHJ49"/>
    <mergeCell ref="PHK49:PHR49"/>
    <mergeCell ref="PJG49:PJN49"/>
    <mergeCell ref="PIY49:PJF49"/>
    <mergeCell ref="PJW49:PKD49"/>
    <mergeCell ref="PJO49:PJV49"/>
    <mergeCell ref="PKM49:PKT49"/>
    <mergeCell ref="PKE49:PKL49"/>
    <mergeCell ref="PLC49:PLJ49"/>
    <mergeCell ref="PKU49:PLB49"/>
    <mergeCell ref="PMQ49:PMX49"/>
    <mergeCell ref="PMY49:PNF49"/>
    <mergeCell ref="PNO49:PNV49"/>
    <mergeCell ref="PNG49:PNN49"/>
    <mergeCell ref="PMI49:PMP49"/>
    <mergeCell ref="PMA49:PMH49"/>
    <mergeCell ref="PLS49:PLZ49"/>
    <mergeCell ref="PLK49:PLR49"/>
    <mergeCell ref="PQA49:PQH49"/>
    <mergeCell ref="PPS49:PPZ49"/>
    <mergeCell ref="PPK49:PPR49"/>
    <mergeCell ref="PPC49:PPJ49"/>
    <mergeCell ref="POE49:POL49"/>
    <mergeCell ref="PNW49:POD49"/>
    <mergeCell ref="POM49:POT49"/>
    <mergeCell ref="POU49:PPB49"/>
    <mergeCell ref="PQQ49:PQX49"/>
    <mergeCell ref="PQI49:PQP49"/>
    <mergeCell ref="PRG49:PRN49"/>
    <mergeCell ref="PQY49:PRF49"/>
    <mergeCell ref="PRW49:PSD49"/>
    <mergeCell ref="PRO49:PRV49"/>
    <mergeCell ref="PSM49:PST49"/>
    <mergeCell ref="PSE49:PSL49"/>
    <mergeCell ref="PUA49:PUH49"/>
    <mergeCell ref="PUI49:PUP49"/>
    <mergeCell ref="PUY49:PVF49"/>
    <mergeCell ref="PUQ49:PUX49"/>
    <mergeCell ref="PTS49:PTZ49"/>
    <mergeCell ref="PTK49:PTR49"/>
    <mergeCell ref="PTC49:PTJ49"/>
    <mergeCell ref="PSU49:PTB49"/>
    <mergeCell ref="PXK49:PXR49"/>
    <mergeCell ref="PXC49:PXJ49"/>
    <mergeCell ref="PWU49:PXB49"/>
    <mergeCell ref="PWM49:PWT49"/>
    <mergeCell ref="PVO49:PVV49"/>
    <mergeCell ref="PVG49:PVN49"/>
    <mergeCell ref="PVW49:PWD49"/>
    <mergeCell ref="PWE49:PWL49"/>
    <mergeCell ref="PYA49:PYH49"/>
    <mergeCell ref="PXS49:PXZ49"/>
    <mergeCell ref="PYQ49:PYX49"/>
    <mergeCell ref="PYI49:PYP49"/>
    <mergeCell ref="PZG49:PZN49"/>
    <mergeCell ref="PYY49:PZF49"/>
    <mergeCell ref="PZW49:QAD49"/>
    <mergeCell ref="PZO49:PZV49"/>
    <mergeCell ref="QBK49:QBR49"/>
    <mergeCell ref="QBS49:QBZ49"/>
    <mergeCell ref="QCI49:QCP49"/>
    <mergeCell ref="QCA49:QCH49"/>
    <mergeCell ref="QBC49:QBJ49"/>
    <mergeCell ref="QAU49:QBB49"/>
    <mergeCell ref="QAM49:QAT49"/>
    <mergeCell ref="QAE49:QAL49"/>
    <mergeCell ref="QEU49:QFB49"/>
    <mergeCell ref="QEM49:QET49"/>
    <mergeCell ref="QEE49:QEL49"/>
    <mergeCell ref="QDW49:QED49"/>
    <mergeCell ref="QCY49:QDF49"/>
    <mergeCell ref="QCQ49:QCX49"/>
    <mergeCell ref="QDG49:QDN49"/>
    <mergeCell ref="QDO49:QDV49"/>
    <mergeCell ref="QFK49:QFR49"/>
    <mergeCell ref="QFC49:QFJ49"/>
    <mergeCell ref="QGA49:QGH49"/>
    <mergeCell ref="QFS49:QFZ49"/>
    <mergeCell ref="QGQ49:QGX49"/>
    <mergeCell ref="QGI49:QGP49"/>
    <mergeCell ref="QHG49:QHN49"/>
    <mergeCell ref="QGY49:QHF49"/>
    <mergeCell ref="QIU49:QJB49"/>
    <mergeCell ref="QJC49:QJJ49"/>
    <mergeCell ref="QJS49:QJZ49"/>
    <mergeCell ref="QJK49:QJR49"/>
    <mergeCell ref="QIM49:QIT49"/>
    <mergeCell ref="QIE49:QIL49"/>
    <mergeCell ref="QHW49:QID49"/>
    <mergeCell ref="QHO49:QHV49"/>
    <mergeCell ref="QME49:QML49"/>
    <mergeCell ref="QLW49:QMD49"/>
    <mergeCell ref="QLO49:QLV49"/>
    <mergeCell ref="QLG49:QLN49"/>
    <mergeCell ref="QKI49:QKP49"/>
    <mergeCell ref="QKA49:QKH49"/>
    <mergeCell ref="QKQ49:QKX49"/>
    <mergeCell ref="QKY49:QLF49"/>
    <mergeCell ref="QMU49:QNB49"/>
    <mergeCell ref="QMM49:QMT49"/>
    <mergeCell ref="QNK49:QNR49"/>
    <mergeCell ref="QNC49:QNJ49"/>
    <mergeCell ref="QOA49:QOH49"/>
    <mergeCell ref="QNS49:QNZ49"/>
    <mergeCell ref="QOQ49:QOX49"/>
    <mergeCell ref="QOI49:QOP49"/>
    <mergeCell ref="QQE49:QQL49"/>
    <mergeCell ref="QQM49:QQT49"/>
    <mergeCell ref="QRC49:QRJ49"/>
    <mergeCell ref="QQU49:QRB49"/>
    <mergeCell ref="QPW49:QQD49"/>
    <mergeCell ref="QPO49:QPV49"/>
    <mergeCell ref="QPG49:QPN49"/>
    <mergeCell ref="QOY49:QPF49"/>
    <mergeCell ref="QTO49:QTV49"/>
    <mergeCell ref="QTG49:QTN49"/>
    <mergeCell ref="QSY49:QTF49"/>
    <mergeCell ref="QSQ49:QSX49"/>
    <mergeCell ref="QRS49:QRZ49"/>
    <mergeCell ref="QRK49:QRR49"/>
    <mergeCell ref="QSA49:QSH49"/>
    <mergeCell ref="QSI49:QSP49"/>
    <mergeCell ref="QUE49:QUL49"/>
    <mergeCell ref="QTW49:QUD49"/>
    <mergeCell ref="QUU49:QVB49"/>
    <mergeCell ref="QUM49:QUT49"/>
    <mergeCell ref="QVK49:QVR49"/>
    <mergeCell ref="QVC49:QVJ49"/>
    <mergeCell ref="QWA49:QWH49"/>
    <mergeCell ref="QVS49:QVZ49"/>
    <mergeCell ref="QXO49:QXV49"/>
    <mergeCell ref="QXW49:QYD49"/>
    <mergeCell ref="QYM49:QYT49"/>
    <mergeCell ref="QYE49:QYL49"/>
    <mergeCell ref="QXG49:QXN49"/>
    <mergeCell ref="QWY49:QXF49"/>
    <mergeCell ref="QWQ49:QWX49"/>
    <mergeCell ref="QWI49:QWP49"/>
    <mergeCell ref="RAY49:RBF49"/>
    <mergeCell ref="RAQ49:RAX49"/>
    <mergeCell ref="RAI49:RAP49"/>
    <mergeCell ref="RAA49:RAH49"/>
    <mergeCell ref="QZC49:QZJ49"/>
    <mergeCell ref="QYU49:QZB49"/>
    <mergeCell ref="QZK49:QZR49"/>
    <mergeCell ref="QZS49:QZZ49"/>
    <mergeCell ref="RBO49:RBV49"/>
    <mergeCell ref="RBG49:RBN49"/>
    <mergeCell ref="RCE49:RCL49"/>
    <mergeCell ref="RBW49:RCD49"/>
    <mergeCell ref="RCU49:RDB49"/>
    <mergeCell ref="RCM49:RCT49"/>
    <mergeCell ref="RDK49:RDR49"/>
    <mergeCell ref="RDC49:RDJ49"/>
    <mergeCell ref="REY49:RFF49"/>
    <mergeCell ref="RFG49:RFN49"/>
    <mergeCell ref="RFW49:RGD49"/>
    <mergeCell ref="RFO49:RFV49"/>
    <mergeCell ref="REQ49:REX49"/>
    <mergeCell ref="REI49:REP49"/>
    <mergeCell ref="REA49:REH49"/>
    <mergeCell ref="RDS49:RDZ49"/>
    <mergeCell ref="RII49:RIP49"/>
    <mergeCell ref="RIA49:RIH49"/>
    <mergeCell ref="RHS49:RHZ49"/>
    <mergeCell ref="RHK49:RHR49"/>
    <mergeCell ref="RGM49:RGT49"/>
    <mergeCell ref="RGE49:RGL49"/>
    <mergeCell ref="RGU49:RHB49"/>
    <mergeCell ref="RHC49:RHJ49"/>
    <mergeCell ref="RIY49:RJF49"/>
    <mergeCell ref="RIQ49:RIX49"/>
    <mergeCell ref="RJO49:RJV49"/>
    <mergeCell ref="RJG49:RJN49"/>
    <mergeCell ref="RKE49:RKL49"/>
    <mergeCell ref="RJW49:RKD49"/>
    <mergeCell ref="RKU49:RLB49"/>
    <mergeCell ref="RKM49:RKT49"/>
    <mergeCell ref="RMI49:RMP49"/>
    <mergeCell ref="RMQ49:RMX49"/>
    <mergeCell ref="RNG49:RNN49"/>
    <mergeCell ref="RMY49:RNF49"/>
    <mergeCell ref="RMA49:RMH49"/>
    <mergeCell ref="RLS49:RLZ49"/>
    <mergeCell ref="RLK49:RLR49"/>
    <mergeCell ref="RLC49:RLJ49"/>
    <mergeCell ref="RPS49:RPZ49"/>
    <mergeCell ref="RPK49:RPR49"/>
    <mergeCell ref="RPC49:RPJ49"/>
    <mergeCell ref="ROU49:RPB49"/>
    <mergeCell ref="RNW49:ROD49"/>
    <mergeCell ref="RNO49:RNV49"/>
    <mergeCell ref="ROE49:ROL49"/>
    <mergeCell ref="ROM49:ROT49"/>
    <mergeCell ref="RQI49:RQP49"/>
    <mergeCell ref="RQA49:RQH49"/>
    <mergeCell ref="RQY49:RRF49"/>
    <mergeCell ref="RQQ49:RQX49"/>
    <mergeCell ref="RRO49:RRV49"/>
    <mergeCell ref="RRG49:RRN49"/>
    <mergeCell ref="RSE49:RSL49"/>
    <mergeCell ref="RRW49:RSD49"/>
    <mergeCell ref="RTS49:RTZ49"/>
    <mergeCell ref="RUA49:RUH49"/>
    <mergeCell ref="RUQ49:RUX49"/>
    <mergeCell ref="RUI49:RUP49"/>
    <mergeCell ref="RTK49:RTR49"/>
    <mergeCell ref="RTC49:RTJ49"/>
    <mergeCell ref="RSU49:RTB49"/>
    <mergeCell ref="RSM49:RST49"/>
    <mergeCell ref="RXC49:RXJ49"/>
    <mergeCell ref="RWU49:RXB49"/>
    <mergeCell ref="RWM49:RWT49"/>
    <mergeCell ref="RWE49:RWL49"/>
    <mergeCell ref="RVG49:RVN49"/>
    <mergeCell ref="RUY49:RVF49"/>
    <mergeCell ref="RVO49:RVV49"/>
    <mergeCell ref="RVW49:RWD49"/>
    <mergeCell ref="RXS49:RXZ49"/>
    <mergeCell ref="RXK49:RXR49"/>
    <mergeCell ref="RYI49:RYP49"/>
    <mergeCell ref="RYA49:RYH49"/>
    <mergeCell ref="RYY49:RZF49"/>
    <mergeCell ref="RYQ49:RYX49"/>
    <mergeCell ref="RZO49:RZV49"/>
    <mergeCell ref="RZG49:RZN49"/>
    <mergeCell ref="SBC49:SBJ49"/>
    <mergeCell ref="SBK49:SBR49"/>
    <mergeCell ref="SCA49:SCH49"/>
    <mergeCell ref="SBS49:SBZ49"/>
    <mergeCell ref="SAU49:SBB49"/>
    <mergeCell ref="SAM49:SAT49"/>
    <mergeCell ref="SAE49:SAL49"/>
    <mergeCell ref="RZW49:SAD49"/>
    <mergeCell ref="SEM49:SET49"/>
    <mergeCell ref="SEE49:SEL49"/>
    <mergeCell ref="SDW49:SED49"/>
    <mergeCell ref="SDO49:SDV49"/>
    <mergeCell ref="SCQ49:SCX49"/>
    <mergeCell ref="SCI49:SCP49"/>
    <mergeCell ref="SCY49:SDF49"/>
    <mergeCell ref="SDG49:SDN49"/>
    <mergeCell ref="SFC49:SFJ49"/>
    <mergeCell ref="SEU49:SFB49"/>
    <mergeCell ref="SFS49:SFZ49"/>
    <mergeCell ref="SFK49:SFR49"/>
    <mergeCell ref="SGI49:SGP49"/>
    <mergeCell ref="SGA49:SGH49"/>
    <mergeCell ref="SGY49:SHF49"/>
    <mergeCell ref="SGQ49:SGX49"/>
    <mergeCell ref="SIM49:SIT49"/>
    <mergeCell ref="SIU49:SJB49"/>
    <mergeCell ref="SJK49:SJR49"/>
    <mergeCell ref="SJC49:SJJ49"/>
    <mergeCell ref="SIE49:SIL49"/>
    <mergeCell ref="SHW49:SID49"/>
    <mergeCell ref="SHO49:SHV49"/>
    <mergeCell ref="SHG49:SHN49"/>
    <mergeCell ref="SLW49:SMD49"/>
    <mergeCell ref="SLO49:SLV49"/>
    <mergeCell ref="SLG49:SLN49"/>
    <mergeCell ref="SKY49:SLF49"/>
    <mergeCell ref="SKA49:SKH49"/>
    <mergeCell ref="SJS49:SJZ49"/>
    <mergeCell ref="SKI49:SKP49"/>
    <mergeCell ref="SKQ49:SKX49"/>
    <mergeCell ref="SMM49:SMT49"/>
    <mergeCell ref="SME49:SML49"/>
    <mergeCell ref="SNC49:SNJ49"/>
    <mergeCell ref="SMU49:SNB49"/>
    <mergeCell ref="SNS49:SNZ49"/>
    <mergeCell ref="SNK49:SNR49"/>
    <mergeCell ref="SOI49:SOP49"/>
    <mergeCell ref="SOA49:SOH49"/>
    <mergeCell ref="SPW49:SQD49"/>
    <mergeCell ref="SQE49:SQL49"/>
    <mergeCell ref="SQU49:SRB49"/>
    <mergeCell ref="SQM49:SQT49"/>
    <mergeCell ref="SPO49:SPV49"/>
    <mergeCell ref="SPG49:SPN49"/>
    <mergeCell ref="SOY49:SPF49"/>
    <mergeCell ref="SOQ49:SOX49"/>
    <mergeCell ref="STG49:STN49"/>
    <mergeCell ref="SSY49:STF49"/>
    <mergeCell ref="SSQ49:SSX49"/>
    <mergeCell ref="SSI49:SSP49"/>
    <mergeCell ref="SRK49:SRR49"/>
    <mergeCell ref="SRC49:SRJ49"/>
    <mergeCell ref="SRS49:SRZ49"/>
    <mergeCell ref="SSA49:SSH49"/>
    <mergeCell ref="STW49:SUD49"/>
    <mergeCell ref="STO49:STV49"/>
    <mergeCell ref="SUM49:SUT49"/>
    <mergeCell ref="SUE49:SUL49"/>
    <mergeCell ref="SVC49:SVJ49"/>
    <mergeCell ref="SUU49:SVB49"/>
    <mergeCell ref="SVS49:SVZ49"/>
    <mergeCell ref="SVK49:SVR49"/>
    <mergeCell ref="SXG49:SXN49"/>
    <mergeCell ref="SXO49:SXV49"/>
    <mergeCell ref="SYE49:SYL49"/>
    <mergeCell ref="SXW49:SYD49"/>
    <mergeCell ref="SWY49:SXF49"/>
    <mergeCell ref="SWQ49:SWX49"/>
    <mergeCell ref="SWI49:SWP49"/>
    <mergeCell ref="SWA49:SWH49"/>
    <mergeCell ref="TAQ49:TAX49"/>
    <mergeCell ref="TAI49:TAP49"/>
    <mergeCell ref="TAA49:TAH49"/>
    <mergeCell ref="SZS49:SZZ49"/>
    <mergeCell ref="SYU49:SZB49"/>
    <mergeCell ref="SYM49:SYT49"/>
    <mergeCell ref="SZC49:SZJ49"/>
    <mergeCell ref="SZK49:SZR49"/>
    <mergeCell ref="TBG49:TBN49"/>
    <mergeCell ref="TAY49:TBF49"/>
    <mergeCell ref="TBW49:TCD49"/>
    <mergeCell ref="TBO49:TBV49"/>
    <mergeCell ref="TCM49:TCT49"/>
    <mergeCell ref="TCE49:TCL49"/>
    <mergeCell ref="TDC49:TDJ49"/>
    <mergeCell ref="TCU49:TDB49"/>
    <mergeCell ref="TEQ49:TEX49"/>
    <mergeCell ref="TEY49:TFF49"/>
    <mergeCell ref="TFO49:TFV49"/>
    <mergeCell ref="TFG49:TFN49"/>
    <mergeCell ref="TEI49:TEP49"/>
    <mergeCell ref="TEA49:TEH49"/>
    <mergeCell ref="TDS49:TDZ49"/>
    <mergeCell ref="TDK49:TDR49"/>
    <mergeCell ref="TIA49:TIH49"/>
    <mergeCell ref="THS49:THZ49"/>
    <mergeCell ref="THK49:THR49"/>
    <mergeCell ref="THC49:THJ49"/>
    <mergeCell ref="TGE49:TGL49"/>
    <mergeCell ref="TFW49:TGD49"/>
    <mergeCell ref="TGM49:TGT49"/>
    <mergeCell ref="TGU49:THB49"/>
    <mergeCell ref="TIQ49:TIX49"/>
    <mergeCell ref="TII49:TIP49"/>
    <mergeCell ref="TJG49:TJN49"/>
    <mergeCell ref="TIY49:TJF49"/>
    <mergeCell ref="TJW49:TKD49"/>
    <mergeCell ref="TJO49:TJV49"/>
    <mergeCell ref="TKM49:TKT49"/>
    <mergeCell ref="TKE49:TKL49"/>
    <mergeCell ref="TMA49:TMH49"/>
    <mergeCell ref="TMI49:TMP49"/>
    <mergeCell ref="TMY49:TNF49"/>
    <mergeCell ref="TMQ49:TMX49"/>
    <mergeCell ref="TLS49:TLZ49"/>
    <mergeCell ref="TLK49:TLR49"/>
    <mergeCell ref="TLC49:TLJ49"/>
    <mergeCell ref="TKU49:TLB49"/>
    <mergeCell ref="TPK49:TPR49"/>
    <mergeCell ref="TPC49:TPJ49"/>
    <mergeCell ref="TOU49:TPB49"/>
    <mergeCell ref="TOM49:TOT49"/>
    <mergeCell ref="TNO49:TNV49"/>
    <mergeCell ref="TNG49:TNN49"/>
    <mergeCell ref="TNW49:TOD49"/>
    <mergeCell ref="TOE49:TOL49"/>
    <mergeCell ref="TQA49:TQH49"/>
    <mergeCell ref="TPS49:TPZ49"/>
    <mergeCell ref="TQQ49:TQX49"/>
    <mergeCell ref="TQI49:TQP49"/>
    <mergeCell ref="TRG49:TRN49"/>
    <mergeCell ref="TQY49:TRF49"/>
    <mergeCell ref="TRW49:TSD49"/>
    <mergeCell ref="TRO49:TRV49"/>
    <mergeCell ref="TTK49:TTR49"/>
    <mergeCell ref="TTS49:TTZ49"/>
    <mergeCell ref="TUI49:TUP49"/>
    <mergeCell ref="TUA49:TUH49"/>
    <mergeCell ref="TTC49:TTJ49"/>
    <mergeCell ref="TSU49:TTB49"/>
    <mergeCell ref="TSM49:TST49"/>
    <mergeCell ref="TSE49:TSL49"/>
    <mergeCell ref="TWU49:TXB49"/>
    <mergeCell ref="TWM49:TWT49"/>
    <mergeCell ref="TWE49:TWL49"/>
    <mergeCell ref="TVW49:TWD49"/>
    <mergeCell ref="TUY49:TVF49"/>
    <mergeCell ref="TUQ49:TUX49"/>
    <mergeCell ref="TVG49:TVN49"/>
    <mergeCell ref="TVO49:TVV49"/>
    <mergeCell ref="TXK49:TXR49"/>
    <mergeCell ref="TXC49:TXJ49"/>
    <mergeCell ref="TYA49:TYH49"/>
    <mergeCell ref="TXS49:TXZ49"/>
    <mergeCell ref="TYQ49:TYX49"/>
    <mergeCell ref="TYI49:TYP49"/>
    <mergeCell ref="TZG49:TZN49"/>
    <mergeCell ref="TYY49:TZF49"/>
    <mergeCell ref="UAU49:UBB49"/>
    <mergeCell ref="UBC49:UBJ49"/>
    <mergeCell ref="UBS49:UBZ49"/>
    <mergeCell ref="UBK49:UBR49"/>
    <mergeCell ref="UAM49:UAT49"/>
    <mergeCell ref="UAE49:UAL49"/>
    <mergeCell ref="TZW49:UAD49"/>
    <mergeCell ref="TZO49:TZV49"/>
    <mergeCell ref="UEE49:UEL49"/>
    <mergeCell ref="UDW49:UED49"/>
    <mergeCell ref="UDO49:UDV49"/>
    <mergeCell ref="UDG49:UDN49"/>
    <mergeCell ref="UCI49:UCP49"/>
    <mergeCell ref="UCA49:UCH49"/>
    <mergeCell ref="UCQ49:UCX49"/>
    <mergeCell ref="UCY49:UDF49"/>
    <mergeCell ref="UEU49:UFB49"/>
    <mergeCell ref="UEM49:UET49"/>
    <mergeCell ref="UFK49:UFR49"/>
    <mergeCell ref="UFC49:UFJ49"/>
    <mergeCell ref="UGA49:UGH49"/>
    <mergeCell ref="UFS49:UFZ49"/>
    <mergeCell ref="UGQ49:UGX49"/>
    <mergeCell ref="UGI49:UGP49"/>
    <mergeCell ref="UIE49:UIL49"/>
    <mergeCell ref="UIM49:UIT49"/>
    <mergeCell ref="UJC49:UJJ49"/>
    <mergeCell ref="UIU49:UJB49"/>
    <mergeCell ref="UHW49:UID49"/>
    <mergeCell ref="UHO49:UHV49"/>
    <mergeCell ref="UHG49:UHN49"/>
    <mergeCell ref="UGY49:UHF49"/>
    <mergeCell ref="ULO49:ULV49"/>
    <mergeCell ref="ULG49:ULN49"/>
    <mergeCell ref="UKY49:ULF49"/>
    <mergeCell ref="UKQ49:UKX49"/>
    <mergeCell ref="UJS49:UJZ49"/>
    <mergeCell ref="UJK49:UJR49"/>
    <mergeCell ref="UKA49:UKH49"/>
    <mergeCell ref="UKI49:UKP49"/>
    <mergeCell ref="UME49:UML49"/>
    <mergeCell ref="ULW49:UMD49"/>
    <mergeCell ref="UMU49:UNB49"/>
    <mergeCell ref="UMM49:UMT49"/>
    <mergeCell ref="UNK49:UNR49"/>
    <mergeCell ref="UNC49:UNJ49"/>
    <mergeCell ref="UOA49:UOH49"/>
    <mergeCell ref="UNS49:UNZ49"/>
    <mergeCell ref="UPO49:UPV49"/>
    <mergeCell ref="UPW49:UQD49"/>
    <mergeCell ref="UQM49:UQT49"/>
    <mergeCell ref="UQE49:UQL49"/>
    <mergeCell ref="UPG49:UPN49"/>
    <mergeCell ref="UOY49:UPF49"/>
    <mergeCell ref="UOQ49:UOX49"/>
    <mergeCell ref="UOI49:UOP49"/>
    <mergeCell ref="USY49:UTF49"/>
    <mergeCell ref="USQ49:USX49"/>
    <mergeCell ref="USI49:USP49"/>
    <mergeCell ref="USA49:USH49"/>
    <mergeCell ref="URC49:URJ49"/>
    <mergeCell ref="UQU49:URB49"/>
    <mergeCell ref="URK49:URR49"/>
    <mergeCell ref="URS49:URZ49"/>
    <mergeCell ref="UTO49:UTV49"/>
    <mergeCell ref="UTG49:UTN49"/>
    <mergeCell ref="UUE49:UUL49"/>
    <mergeCell ref="UTW49:UUD49"/>
    <mergeCell ref="UUU49:UVB49"/>
    <mergeCell ref="UUM49:UUT49"/>
    <mergeCell ref="UVK49:UVR49"/>
    <mergeCell ref="UVC49:UVJ49"/>
    <mergeCell ref="UWY49:UXF49"/>
    <mergeCell ref="UXG49:UXN49"/>
    <mergeCell ref="UXW49:UYD49"/>
    <mergeCell ref="UXO49:UXV49"/>
    <mergeCell ref="UWQ49:UWX49"/>
    <mergeCell ref="UWI49:UWP49"/>
    <mergeCell ref="UWA49:UWH49"/>
    <mergeCell ref="UVS49:UVZ49"/>
    <mergeCell ref="VAI49:VAP49"/>
    <mergeCell ref="VAA49:VAH49"/>
    <mergeCell ref="UZS49:UZZ49"/>
    <mergeCell ref="UZK49:UZR49"/>
    <mergeCell ref="UYM49:UYT49"/>
    <mergeCell ref="UYE49:UYL49"/>
    <mergeCell ref="UYU49:UZB49"/>
    <mergeCell ref="UZC49:UZJ49"/>
    <mergeCell ref="VAY49:VBF49"/>
    <mergeCell ref="VAQ49:VAX49"/>
    <mergeCell ref="VBO49:VBV49"/>
    <mergeCell ref="VBG49:VBN49"/>
    <mergeCell ref="VCE49:VCL49"/>
    <mergeCell ref="VBW49:VCD49"/>
    <mergeCell ref="VCU49:VDB49"/>
    <mergeCell ref="VCM49:VCT49"/>
    <mergeCell ref="VEI49:VEP49"/>
    <mergeCell ref="VEQ49:VEX49"/>
    <mergeCell ref="VFG49:VFN49"/>
    <mergeCell ref="VEY49:VFF49"/>
    <mergeCell ref="VEA49:VEH49"/>
    <mergeCell ref="VDS49:VDZ49"/>
    <mergeCell ref="VDK49:VDR49"/>
    <mergeCell ref="VDC49:VDJ49"/>
    <mergeCell ref="VHS49:VHZ49"/>
    <mergeCell ref="VHK49:VHR49"/>
    <mergeCell ref="VHC49:VHJ49"/>
    <mergeCell ref="VGU49:VHB49"/>
    <mergeCell ref="VFW49:VGD49"/>
    <mergeCell ref="VFO49:VFV49"/>
    <mergeCell ref="VGE49:VGL49"/>
    <mergeCell ref="VGM49:VGT49"/>
    <mergeCell ref="VII49:VIP49"/>
    <mergeCell ref="VIA49:VIH49"/>
    <mergeCell ref="VIY49:VJF49"/>
    <mergeCell ref="VIQ49:VIX49"/>
    <mergeCell ref="VJO49:VJV49"/>
    <mergeCell ref="VJG49:VJN49"/>
    <mergeCell ref="VKE49:VKL49"/>
    <mergeCell ref="VJW49:VKD49"/>
    <mergeCell ref="VLS49:VLZ49"/>
    <mergeCell ref="VMA49:VMH49"/>
    <mergeCell ref="VMQ49:VMX49"/>
    <mergeCell ref="VMI49:VMP49"/>
    <mergeCell ref="VLK49:VLR49"/>
    <mergeCell ref="VLC49:VLJ49"/>
    <mergeCell ref="VKU49:VLB49"/>
    <mergeCell ref="VKM49:VKT49"/>
    <mergeCell ref="VPC49:VPJ49"/>
    <mergeCell ref="VOU49:VPB49"/>
    <mergeCell ref="VOM49:VOT49"/>
    <mergeCell ref="VOE49:VOL49"/>
    <mergeCell ref="VNG49:VNN49"/>
    <mergeCell ref="VMY49:VNF49"/>
    <mergeCell ref="VNO49:VNV49"/>
    <mergeCell ref="VNW49:VOD49"/>
    <mergeCell ref="VPS49:VPZ49"/>
    <mergeCell ref="VPK49:VPR49"/>
    <mergeCell ref="VQI49:VQP49"/>
    <mergeCell ref="VQA49:VQH49"/>
    <mergeCell ref="VQY49:VRF49"/>
    <mergeCell ref="VQQ49:VQX49"/>
    <mergeCell ref="VRO49:VRV49"/>
    <mergeCell ref="VRG49:VRN49"/>
    <mergeCell ref="VTC49:VTJ49"/>
    <mergeCell ref="VTK49:VTR49"/>
    <mergeCell ref="VUA49:VUH49"/>
    <mergeCell ref="VTS49:VTZ49"/>
    <mergeCell ref="VSU49:VTB49"/>
    <mergeCell ref="VSM49:VST49"/>
    <mergeCell ref="VSE49:VSL49"/>
    <mergeCell ref="VRW49:VSD49"/>
    <mergeCell ref="VWM49:VWT49"/>
    <mergeCell ref="VWE49:VWL49"/>
    <mergeCell ref="VVW49:VWD49"/>
    <mergeCell ref="VVO49:VVV49"/>
    <mergeCell ref="VUQ49:VUX49"/>
    <mergeCell ref="VUI49:VUP49"/>
    <mergeCell ref="VUY49:VVF49"/>
    <mergeCell ref="VVG49:VVN49"/>
    <mergeCell ref="VXC49:VXJ49"/>
    <mergeCell ref="VWU49:VXB49"/>
    <mergeCell ref="VXS49:VXZ49"/>
    <mergeCell ref="VXK49:VXR49"/>
    <mergeCell ref="VYI49:VYP49"/>
    <mergeCell ref="VYA49:VYH49"/>
    <mergeCell ref="VYY49:VZF49"/>
    <mergeCell ref="VYQ49:VYX49"/>
    <mergeCell ref="WAM49:WAT49"/>
    <mergeCell ref="WAU49:WBB49"/>
    <mergeCell ref="WBK49:WBR49"/>
    <mergeCell ref="WBC49:WBJ49"/>
    <mergeCell ref="WAE49:WAL49"/>
    <mergeCell ref="VZW49:WAD49"/>
    <mergeCell ref="VZO49:VZV49"/>
    <mergeCell ref="VZG49:VZN49"/>
    <mergeCell ref="WDW49:WED49"/>
    <mergeCell ref="WDO49:WDV49"/>
    <mergeCell ref="WDG49:WDN49"/>
    <mergeCell ref="WCY49:WDF49"/>
    <mergeCell ref="WCA49:WCH49"/>
    <mergeCell ref="WBS49:WBZ49"/>
    <mergeCell ref="WCI49:WCP49"/>
    <mergeCell ref="WCQ49:WCX49"/>
    <mergeCell ref="WEM49:WET49"/>
    <mergeCell ref="WEE49:WEL49"/>
    <mergeCell ref="WFC49:WFJ49"/>
    <mergeCell ref="WEU49:WFB49"/>
    <mergeCell ref="WFS49:WFZ49"/>
    <mergeCell ref="WFK49:WFR49"/>
    <mergeCell ref="WGI49:WGP49"/>
    <mergeCell ref="WGA49:WGH49"/>
    <mergeCell ref="WHW49:WID49"/>
    <mergeCell ref="WIE49:WIL49"/>
    <mergeCell ref="WIU49:WJB49"/>
    <mergeCell ref="WIM49:WIT49"/>
    <mergeCell ref="WHO49:WHV49"/>
    <mergeCell ref="WHG49:WHN49"/>
    <mergeCell ref="WGY49:WHF49"/>
    <mergeCell ref="WGQ49:WGX49"/>
    <mergeCell ref="WLG49:WLN49"/>
    <mergeCell ref="WKY49:WLF49"/>
    <mergeCell ref="WKQ49:WKX49"/>
    <mergeCell ref="WKI49:WKP49"/>
    <mergeCell ref="WJK49:WJR49"/>
    <mergeCell ref="WJC49:WJJ49"/>
    <mergeCell ref="WJS49:WJZ49"/>
    <mergeCell ref="WKA49:WKH49"/>
    <mergeCell ref="WME49:WML49"/>
    <mergeCell ref="WNC49:WNJ49"/>
    <mergeCell ref="WMU49:WNB49"/>
    <mergeCell ref="WNS49:WNZ49"/>
    <mergeCell ref="WNK49:WNR49"/>
    <mergeCell ref="WPG49:WPN49"/>
    <mergeCell ref="WPO49:WPV49"/>
    <mergeCell ref="WQE49:WQL49"/>
    <mergeCell ref="WPW49:WQD49"/>
    <mergeCell ref="WOY49:WPF49"/>
    <mergeCell ref="WOQ49:WOX49"/>
    <mergeCell ref="WOI49:WOP49"/>
    <mergeCell ref="WOA49:WOH49"/>
    <mergeCell ref="WSQ49:WSX49"/>
    <mergeCell ref="WSI49:WSP49"/>
    <mergeCell ref="WSA49:WSH49"/>
    <mergeCell ref="WRS49:WRZ49"/>
    <mergeCell ref="WQU49:WRB49"/>
    <mergeCell ref="WQM49:WQT49"/>
    <mergeCell ref="WRC49:WRJ49"/>
    <mergeCell ref="WRK49:WRR49"/>
    <mergeCell ref="XAQ49:XAX49"/>
    <mergeCell ref="XAI49:XAP49"/>
    <mergeCell ref="XBG49:XBJ49"/>
    <mergeCell ref="XAY49:XBF49"/>
    <mergeCell ref="WTG49:WTN49"/>
    <mergeCell ref="B5:B21"/>
    <mergeCell ref="WSY49:WTF49"/>
    <mergeCell ref="WTW49:WUD49"/>
    <mergeCell ref="WTO49:WTV49"/>
    <mergeCell ref="WUM49:WUT49"/>
    <mergeCell ref="WUE49:WUL49"/>
    <mergeCell ref="WVC49:WVJ49"/>
    <mergeCell ref="WUU49:WVB49"/>
    <mergeCell ref="WWQ49:WWX49"/>
    <mergeCell ref="WWY49:WXF49"/>
    <mergeCell ref="WXO49:WXV49"/>
    <mergeCell ref="WXG49:WXN49"/>
    <mergeCell ref="WWI49:WWP49"/>
    <mergeCell ref="WWA49:WWH49"/>
    <mergeCell ref="WVS49:WVZ49"/>
    <mergeCell ref="WVK49:WVR49"/>
    <mergeCell ref="XAA49:XAH49"/>
    <mergeCell ref="WZS49:WZZ49"/>
    <mergeCell ref="WZK49:WZR49"/>
    <mergeCell ref="WZC49:WZJ49"/>
    <mergeCell ref="WYE49:WYL49"/>
    <mergeCell ref="WXW49:WYD49"/>
    <mergeCell ref="WYM49:WYT49"/>
    <mergeCell ref="WYU49:WZB49"/>
    <mergeCell ref="WLW49:WMD49"/>
    <mergeCell ref="WLO49:WLV49"/>
    <mergeCell ref="WMM49:WMT49"/>
  </mergeCells>
  <pageMargins left="0.75" right="0.75" top="1" bottom="1" header="0.5" footer="0.5"/>
  <pageSetup orientation="portrait" horizontalDpi="4294967295" verticalDpi="4294967295" r:id="rId1"/>
  <customProperties>
    <customPr name="_pios_id" r:id="rId2"/>
  </customProperties>
  <ignoredErrors>
    <ignoredError sqref="E18" formulaRange="1"/>
  </ignoredError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248B03-6E91-45EA-8412-13A85BD40119}">
  <dimension ref="D4:K81"/>
  <sheetViews>
    <sheetView topLeftCell="A16" workbookViewId="0">
      <selection activeCell="J19" sqref="J19"/>
    </sheetView>
  </sheetViews>
  <sheetFormatPr defaultColWidth="8.85546875" defaultRowHeight="21.6" customHeight="1"/>
  <cols>
    <col min="1" max="1" width="8.85546875" style="3"/>
    <col min="2" max="2" width="13.140625" style="3" customWidth="1"/>
    <col min="3" max="3" width="8.85546875" style="3"/>
    <col min="4" max="4" width="45.5703125" style="3" customWidth="1"/>
    <col min="5" max="30" width="14.5703125" style="3" customWidth="1"/>
    <col min="31" max="16384" width="8.85546875" style="3"/>
  </cols>
  <sheetData>
    <row r="4" spans="4:11" ht="21.6" customHeight="1">
      <c r="D4" s="147" t="s">
        <v>1331</v>
      </c>
    </row>
    <row r="6" spans="4:11" ht="21.6" customHeight="1">
      <c r="D6" s="775" t="s">
        <v>1332</v>
      </c>
      <c r="E6" s="11">
        <v>2024</v>
      </c>
      <c r="F6" s="12">
        <v>2023</v>
      </c>
      <c r="G6" s="12">
        <v>2022</v>
      </c>
      <c r="H6" s="164">
        <v>2021</v>
      </c>
      <c r="K6" s="1550"/>
    </row>
    <row r="7" spans="4:11" ht="21.6" customHeight="1">
      <c r="D7" s="1012" t="s">
        <v>842</v>
      </c>
      <c r="E7" s="667">
        <v>2</v>
      </c>
      <c r="F7" s="1555">
        <f>SUM(F8:F15)</f>
        <v>2</v>
      </c>
      <c r="G7" s="1555">
        <f>SUM(G8:G15)</f>
        <v>1</v>
      </c>
      <c r="H7" s="1556">
        <f>SUM(H8:H15)</f>
        <v>1</v>
      </c>
    </row>
    <row r="8" spans="4:11" ht="21.6" customHeight="1">
      <c r="D8" s="304" t="s">
        <v>580</v>
      </c>
      <c r="E8" s="676">
        <v>0</v>
      </c>
      <c r="F8" s="681">
        <v>0</v>
      </c>
      <c r="G8" s="681">
        <v>0</v>
      </c>
      <c r="H8" s="1552">
        <v>0</v>
      </c>
      <c r="K8" s="1550"/>
    </row>
    <row r="9" spans="4:11" ht="21.6" customHeight="1">
      <c r="D9" s="304" t="s">
        <v>579</v>
      </c>
      <c r="E9" s="676">
        <v>0</v>
      </c>
      <c r="F9" s="681">
        <v>0</v>
      </c>
      <c r="G9" s="681">
        <v>0</v>
      </c>
      <c r="H9" s="1552">
        <v>0</v>
      </c>
      <c r="K9" s="1557"/>
    </row>
    <row r="10" spans="4:11" ht="21.6" customHeight="1">
      <c r="D10" s="304" t="s">
        <v>1333</v>
      </c>
      <c r="E10" s="676">
        <v>1</v>
      </c>
      <c r="F10" s="681">
        <v>0</v>
      </c>
      <c r="G10" s="681">
        <v>1</v>
      </c>
      <c r="H10" s="1552">
        <v>0</v>
      </c>
    </row>
    <row r="11" spans="4:11" ht="21.6" customHeight="1">
      <c r="D11" s="304" t="s">
        <v>577</v>
      </c>
      <c r="E11" s="676">
        <v>0</v>
      </c>
      <c r="F11" s="681">
        <v>0</v>
      </c>
      <c r="G11" s="681">
        <v>0</v>
      </c>
      <c r="H11" s="1552">
        <v>0</v>
      </c>
    </row>
    <row r="12" spans="4:11" ht="21.6" customHeight="1">
      <c r="D12" s="304" t="s">
        <v>576</v>
      </c>
      <c r="E12" s="676">
        <v>1</v>
      </c>
      <c r="F12" s="681">
        <v>0</v>
      </c>
      <c r="G12" s="681">
        <v>0</v>
      </c>
      <c r="H12" s="1552">
        <v>1</v>
      </c>
    </row>
    <row r="13" spans="4:11" ht="21.6" customHeight="1">
      <c r="D13" s="304" t="s">
        <v>575</v>
      </c>
      <c r="E13" s="676">
        <v>0</v>
      </c>
      <c r="F13" s="681">
        <v>0</v>
      </c>
      <c r="G13" s="681">
        <v>0</v>
      </c>
      <c r="H13" s="1552">
        <v>0</v>
      </c>
    </row>
    <row r="14" spans="4:11" ht="21.6" customHeight="1">
      <c r="D14" s="304" t="s">
        <v>574</v>
      </c>
      <c r="E14" s="676">
        <v>0</v>
      </c>
      <c r="F14" s="681">
        <v>2</v>
      </c>
      <c r="G14" s="681">
        <v>0</v>
      </c>
      <c r="H14" s="1552">
        <v>0</v>
      </c>
    </row>
    <row r="15" spans="4:11" ht="21.6" customHeight="1">
      <c r="D15" s="304" t="s">
        <v>572</v>
      </c>
      <c r="E15" s="676">
        <v>0</v>
      </c>
      <c r="F15" s="681">
        <v>0</v>
      </c>
      <c r="G15" s="681">
        <v>0</v>
      </c>
      <c r="H15" s="1552">
        <v>0</v>
      </c>
    </row>
    <row r="17" spans="4:8" ht="21.6" customHeight="1">
      <c r="D17" s="775" t="s">
        <v>1334</v>
      </c>
      <c r="E17" s="11">
        <v>2024</v>
      </c>
      <c r="F17" s="12">
        <v>2023</v>
      </c>
      <c r="G17" s="12">
        <v>2022</v>
      </c>
      <c r="H17" s="164">
        <v>2021</v>
      </c>
    </row>
    <row r="18" spans="4:8" ht="21.6" customHeight="1">
      <c r="D18" s="1012" t="s">
        <v>842</v>
      </c>
      <c r="E18" s="667">
        <f>SUM(E19:E26)</f>
        <v>133</v>
      </c>
      <c r="F18" s="1555">
        <f>SUM(F19:F26)</f>
        <v>89</v>
      </c>
      <c r="G18" s="1555">
        <f>SUM(G19:G26)</f>
        <v>97</v>
      </c>
      <c r="H18" s="1556">
        <f>SUM(H19:H26)</f>
        <v>131</v>
      </c>
    </row>
    <row r="19" spans="4:8" ht="21.6" customHeight="1">
      <c r="D19" s="304" t="s">
        <v>580</v>
      </c>
      <c r="E19" s="676">
        <v>11</v>
      </c>
      <c r="F19" s="681">
        <v>15</v>
      </c>
      <c r="G19" s="681">
        <v>8</v>
      </c>
      <c r="H19" s="1552">
        <v>10</v>
      </c>
    </row>
    <row r="20" spans="4:8" ht="21.6" customHeight="1">
      <c r="D20" s="304" t="s">
        <v>579</v>
      </c>
      <c r="E20" s="676">
        <v>15</v>
      </c>
      <c r="F20" s="681">
        <v>9</v>
      </c>
      <c r="G20" s="681">
        <v>10</v>
      </c>
      <c r="H20" s="1552">
        <v>22</v>
      </c>
    </row>
    <row r="21" spans="4:8" ht="21.6" customHeight="1">
      <c r="D21" s="304" t="s">
        <v>1333</v>
      </c>
      <c r="E21" s="676">
        <v>13</v>
      </c>
      <c r="F21" s="681">
        <v>21</v>
      </c>
      <c r="G21" s="681">
        <v>16</v>
      </c>
      <c r="H21" s="1552">
        <v>32</v>
      </c>
    </row>
    <row r="22" spans="4:8" ht="21.6" customHeight="1">
      <c r="D22" s="304" t="s">
        <v>577</v>
      </c>
      <c r="E22" s="676">
        <v>17</v>
      </c>
      <c r="F22" s="681">
        <v>11</v>
      </c>
      <c r="G22" s="681">
        <v>7</v>
      </c>
      <c r="H22" s="1552">
        <v>16</v>
      </c>
    </row>
    <row r="23" spans="4:8" ht="21.6" customHeight="1">
      <c r="D23" s="304" t="s">
        <v>576</v>
      </c>
      <c r="E23" s="676">
        <v>55</v>
      </c>
      <c r="F23" s="681">
        <v>11</v>
      </c>
      <c r="G23" s="681">
        <v>23</v>
      </c>
      <c r="H23" s="1552">
        <v>10</v>
      </c>
    </row>
    <row r="24" spans="4:8" ht="21.6" customHeight="1">
      <c r="D24" s="304" t="s">
        <v>575</v>
      </c>
      <c r="E24" s="676">
        <v>2</v>
      </c>
      <c r="F24" s="681">
        <v>3</v>
      </c>
      <c r="G24" s="681">
        <v>5</v>
      </c>
      <c r="H24" s="1552">
        <v>8</v>
      </c>
    </row>
    <row r="25" spans="4:8" ht="21.6" customHeight="1">
      <c r="D25" s="304" t="s">
        <v>574</v>
      </c>
      <c r="E25" s="676">
        <v>16</v>
      </c>
      <c r="F25" s="681">
        <v>12</v>
      </c>
      <c r="G25" s="681">
        <v>21</v>
      </c>
      <c r="H25" s="1552">
        <v>28</v>
      </c>
    </row>
    <row r="26" spans="4:8" ht="21.6" customHeight="1">
      <c r="D26" s="304" t="s">
        <v>572</v>
      </c>
      <c r="E26" s="676">
        <v>4</v>
      </c>
      <c r="F26" s="681">
        <v>7</v>
      </c>
      <c r="G26" s="681">
        <v>7</v>
      </c>
      <c r="H26" s="1552">
        <v>5</v>
      </c>
    </row>
    <row r="27" spans="4:8" ht="21.6" customHeight="1">
      <c r="H27" s="1553"/>
    </row>
    <row r="28" spans="4:8" ht="21.6" customHeight="1">
      <c r="D28" s="775" t="s">
        <v>1335</v>
      </c>
      <c r="E28" s="11">
        <v>2024</v>
      </c>
      <c r="F28" s="12">
        <v>2023</v>
      </c>
      <c r="G28" s="12">
        <v>2022</v>
      </c>
      <c r="H28" s="164">
        <v>2021</v>
      </c>
    </row>
    <row r="29" spans="4:8" ht="21.6" customHeight="1">
      <c r="D29" s="1012" t="s">
        <v>842</v>
      </c>
      <c r="E29" s="776">
        <v>5.0999999999999996</v>
      </c>
      <c r="F29" s="777">
        <v>15.15</v>
      </c>
      <c r="G29" s="777">
        <v>10.7</v>
      </c>
      <c r="H29" s="1867">
        <v>8.3800000000000008</v>
      </c>
    </row>
    <row r="30" spans="4:8" ht="21.6" customHeight="1">
      <c r="D30" s="304" t="s">
        <v>580</v>
      </c>
      <c r="E30" s="779">
        <v>7.68</v>
      </c>
      <c r="F30" s="1491">
        <v>10.76</v>
      </c>
      <c r="G30" s="1491">
        <v>8.4</v>
      </c>
      <c r="H30" s="1868">
        <v>9.52</v>
      </c>
    </row>
    <row r="31" spans="4:8" ht="21.6" customHeight="1">
      <c r="D31" s="304" t="s">
        <v>579</v>
      </c>
      <c r="E31" s="779">
        <v>10.67</v>
      </c>
      <c r="F31" s="1491">
        <v>8.7899999999999991</v>
      </c>
      <c r="G31" s="1491">
        <v>8.01</v>
      </c>
      <c r="H31" s="1868">
        <v>7.62</v>
      </c>
    </row>
    <row r="32" spans="4:8" ht="21.6" customHeight="1">
      <c r="D32" s="304" t="s">
        <v>1333</v>
      </c>
      <c r="E32" s="779">
        <v>6.07</v>
      </c>
      <c r="F32" s="1491">
        <v>7.83</v>
      </c>
      <c r="G32" s="1491">
        <v>7.8</v>
      </c>
      <c r="H32" s="1868">
        <v>8.0299999999999994</v>
      </c>
    </row>
    <row r="33" spans="4:8" ht="21.6" customHeight="1">
      <c r="D33" s="304" t="s">
        <v>577</v>
      </c>
      <c r="E33" s="779">
        <v>10.06</v>
      </c>
      <c r="F33" s="1491">
        <v>12.11</v>
      </c>
      <c r="G33" s="1491">
        <v>12.99</v>
      </c>
      <c r="H33" s="1868">
        <v>12.6</v>
      </c>
    </row>
    <row r="34" spans="4:8" ht="21.6" customHeight="1">
      <c r="D34" s="304" t="s">
        <v>576</v>
      </c>
      <c r="E34" s="779">
        <v>8.07</v>
      </c>
      <c r="F34" s="1491">
        <v>8.4</v>
      </c>
      <c r="G34" s="1491">
        <v>1.1000000000000001</v>
      </c>
      <c r="H34" s="1868">
        <v>1.1000000000000001</v>
      </c>
    </row>
    <row r="35" spans="4:8" ht="21.6" customHeight="1">
      <c r="D35" s="304" t="s">
        <v>575</v>
      </c>
      <c r="E35" s="779">
        <v>1.29</v>
      </c>
      <c r="F35" s="1491">
        <v>28.63</v>
      </c>
      <c r="G35" s="1491">
        <v>26.47</v>
      </c>
      <c r="H35" s="1868">
        <v>22.15</v>
      </c>
    </row>
    <row r="36" spans="4:8" ht="21.6" customHeight="1">
      <c r="D36" s="304" t="s">
        <v>574</v>
      </c>
      <c r="E36" s="779">
        <v>2.12</v>
      </c>
      <c r="F36" s="1491">
        <v>22.89</v>
      </c>
      <c r="G36" s="1491">
        <v>20.239999999999998</v>
      </c>
      <c r="H36" s="1868">
        <v>12.87</v>
      </c>
    </row>
    <row r="37" spans="4:8" ht="21.6" customHeight="1">
      <c r="D37" s="304" t="s">
        <v>572</v>
      </c>
      <c r="E37" s="779">
        <v>4.96</v>
      </c>
      <c r="F37" s="1491">
        <v>4.88</v>
      </c>
      <c r="G37" s="1491">
        <v>1.87</v>
      </c>
      <c r="H37" s="1868">
        <v>1.48</v>
      </c>
    </row>
    <row r="38" spans="4:8" ht="21.6" customHeight="1">
      <c r="G38" s="1554"/>
    </row>
    <row r="39" spans="4:8" ht="21.6" customHeight="1">
      <c r="D39" s="775" t="s">
        <v>1336</v>
      </c>
      <c r="E39" s="11">
        <v>2024</v>
      </c>
      <c r="F39" s="12">
        <v>2023</v>
      </c>
      <c r="G39" s="12">
        <v>2022</v>
      </c>
      <c r="H39" s="164">
        <v>2021</v>
      </c>
    </row>
    <row r="40" spans="4:8" ht="21.6" customHeight="1">
      <c r="D40" s="1012" t="s">
        <v>842</v>
      </c>
      <c r="E40" s="667">
        <v>1915</v>
      </c>
      <c r="F40" s="668">
        <v>2325</v>
      </c>
      <c r="G40" s="668">
        <v>1577</v>
      </c>
      <c r="H40" s="1551">
        <v>581</v>
      </c>
    </row>
    <row r="41" spans="4:8" ht="21.6" customHeight="1">
      <c r="D41" s="304" t="s">
        <v>580</v>
      </c>
      <c r="E41" s="676">
        <v>139</v>
      </c>
      <c r="F41" s="681">
        <v>123</v>
      </c>
      <c r="G41" s="681">
        <v>74</v>
      </c>
      <c r="H41" s="1552">
        <v>48</v>
      </c>
    </row>
    <row r="42" spans="4:8" ht="21.6" customHeight="1">
      <c r="D42" s="304" t="s">
        <v>579</v>
      </c>
      <c r="E42" s="676">
        <v>152</v>
      </c>
      <c r="F42" s="681">
        <v>153</v>
      </c>
      <c r="G42" s="681">
        <v>120</v>
      </c>
      <c r="H42" s="1552">
        <v>95</v>
      </c>
    </row>
    <row r="43" spans="4:8" ht="21.6" customHeight="1">
      <c r="D43" s="304" t="s">
        <v>1333</v>
      </c>
      <c r="E43" s="676">
        <v>145</v>
      </c>
      <c r="F43" s="681">
        <v>122</v>
      </c>
      <c r="G43" s="681">
        <v>161</v>
      </c>
      <c r="H43" s="1552">
        <v>142</v>
      </c>
    </row>
    <row r="44" spans="4:8" ht="21.6" customHeight="1">
      <c r="D44" s="304" t="s">
        <v>577</v>
      </c>
      <c r="E44" s="676">
        <v>164</v>
      </c>
      <c r="F44" s="681">
        <v>161</v>
      </c>
      <c r="G44" s="681">
        <v>105</v>
      </c>
      <c r="H44" s="1552">
        <v>102</v>
      </c>
    </row>
    <row r="45" spans="4:8" ht="21.6" customHeight="1">
      <c r="D45" s="304" t="s">
        <v>576</v>
      </c>
      <c r="E45" s="676">
        <v>1092</v>
      </c>
      <c r="F45" s="681">
        <v>1624</v>
      </c>
      <c r="G45" s="681">
        <v>976</v>
      </c>
      <c r="H45" s="1552">
        <v>96</v>
      </c>
    </row>
    <row r="46" spans="4:8" ht="21.6" customHeight="1">
      <c r="D46" s="304" t="s">
        <v>575</v>
      </c>
      <c r="E46" s="676">
        <v>44</v>
      </c>
      <c r="F46" s="681">
        <v>33</v>
      </c>
      <c r="G46" s="681">
        <v>30</v>
      </c>
      <c r="H46" s="1552">
        <v>21</v>
      </c>
    </row>
    <row r="47" spans="4:8" ht="21.6" customHeight="1">
      <c r="D47" s="304" t="s">
        <v>574</v>
      </c>
      <c r="E47" s="676">
        <v>119</v>
      </c>
      <c r="F47" s="681">
        <v>57</v>
      </c>
      <c r="G47" s="681">
        <v>54</v>
      </c>
      <c r="H47" s="1552">
        <v>26</v>
      </c>
    </row>
    <row r="48" spans="4:8" ht="21.6" customHeight="1">
      <c r="D48" s="304" t="s">
        <v>572</v>
      </c>
      <c r="E48" s="676">
        <v>60</v>
      </c>
      <c r="F48" s="681">
        <v>52</v>
      </c>
      <c r="G48" s="681">
        <v>57</v>
      </c>
      <c r="H48" s="1552">
        <v>51</v>
      </c>
    </row>
    <row r="50" spans="4:8" ht="21.6" customHeight="1">
      <c r="D50" s="775" t="s">
        <v>1337</v>
      </c>
      <c r="E50" s="11">
        <v>2024</v>
      </c>
      <c r="F50" s="12">
        <v>2023</v>
      </c>
      <c r="G50" s="12">
        <v>2022</v>
      </c>
      <c r="H50" s="164">
        <v>2021</v>
      </c>
    </row>
    <row r="51" spans="4:8" ht="21.6" customHeight="1">
      <c r="D51" s="1012" t="s">
        <v>842</v>
      </c>
      <c r="E51" s="667">
        <v>3</v>
      </c>
      <c r="F51" s="668">
        <f>SUM(F52:F59)</f>
        <v>6</v>
      </c>
      <c r="G51" s="668">
        <f>SUM(G52:G59)</f>
        <v>5</v>
      </c>
      <c r="H51" s="1551">
        <f>SUM(H52:H59)</f>
        <v>9</v>
      </c>
    </row>
    <row r="52" spans="4:8" ht="21.6" customHeight="1">
      <c r="D52" s="304" t="s">
        <v>580</v>
      </c>
      <c r="E52" s="676">
        <v>0</v>
      </c>
      <c r="F52" s="681">
        <v>0</v>
      </c>
      <c r="G52" s="681">
        <v>0</v>
      </c>
      <c r="H52" s="1552">
        <v>1</v>
      </c>
    </row>
    <row r="53" spans="4:8" ht="21.6" customHeight="1">
      <c r="D53" s="304" t="s">
        <v>579</v>
      </c>
      <c r="E53" s="676">
        <v>0</v>
      </c>
      <c r="F53" s="681">
        <v>0</v>
      </c>
      <c r="G53" s="681">
        <v>0</v>
      </c>
      <c r="H53" s="1552">
        <v>1</v>
      </c>
    </row>
    <row r="54" spans="4:8" ht="21.6" customHeight="1">
      <c r="D54" s="304" t="s">
        <v>1333</v>
      </c>
      <c r="E54" s="676">
        <v>0</v>
      </c>
      <c r="F54" s="681">
        <v>0</v>
      </c>
      <c r="G54" s="681">
        <v>2</v>
      </c>
      <c r="H54" s="1552">
        <v>0</v>
      </c>
    </row>
    <row r="55" spans="4:8" ht="21.6" customHeight="1">
      <c r="D55" s="304" t="s">
        <v>577</v>
      </c>
      <c r="E55" s="676">
        <v>0</v>
      </c>
      <c r="F55" s="681">
        <v>0</v>
      </c>
      <c r="G55" s="681">
        <v>0</v>
      </c>
      <c r="H55" s="1552">
        <v>0</v>
      </c>
    </row>
    <row r="56" spans="4:8" ht="21.6" customHeight="1">
      <c r="D56" s="304" t="s">
        <v>576</v>
      </c>
      <c r="E56" s="676">
        <v>1</v>
      </c>
      <c r="F56" s="681">
        <v>4</v>
      </c>
      <c r="G56" s="681">
        <v>2</v>
      </c>
      <c r="H56" s="1552">
        <v>4</v>
      </c>
    </row>
    <row r="57" spans="4:8" ht="21.6" customHeight="1">
      <c r="D57" s="304" t="s">
        <v>575</v>
      </c>
      <c r="E57" s="676">
        <v>0</v>
      </c>
      <c r="F57" s="681">
        <v>0</v>
      </c>
      <c r="G57" s="681">
        <v>1</v>
      </c>
      <c r="H57" s="1552">
        <v>1</v>
      </c>
    </row>
    <row r="58" spans="4:8" ht="21.6" customHeight="1">
      <c r="D58" s="304" t="s">
        <v>574</v>
      </c>
      <c r="E58" s="676">
        <v>2</v>
      </c>
      <c r="F58" s="681">
        <v>2</v>
      </c>
      <c r="G58" s="681">
        <v>0</v>
      </c>
      <c r="H58" s="1552">
        <v>1</v>
      </c>
    </row>
    <row r="59" spans="4:8" ht="21.6" customHeight="1">
      <c r="D59" s="304" t="s">
        <v>572</v>
      </c>
      <c r="E59" s="676">
        <v>0</v>
      </c>
      <c r="F59" s="681">
        <v>0</v>
      </c>
      <c r="G59" s="681">
        <v>0</v>
      </c>
      <c r="H59" s="1552">
        <v>1</v>
      </c>
    </row>
    <row r="61" spans="4:8" ht="21.6" customHeight="1">
      <c r="D61" s="775" t="s">
        <v>1338</v>
      </c>
      <c r="E61" s="11">
        <v>2024</v>
      </c>
      <c r="F61" s="12">
        <v>2023</v>
      </c>
      <c r="G61" s="12">
        <v>2022</v>
      </c>
      <c r="H61" s="164">
        <v>2021</v>
      </c>
    </row>
    <row r="62" spans="4:8" ht="21.6" customHeight="1">
      <c r="D62" s="1012" t="s">
        <v>842</v>
      </c>
      <c r="E62" s="667">
        <v>29</v>
      </c>
      <c r="F62" s="668">
        <f t="shared" ref="F62" si="0">SUM(F63:F71)</f>
        <v>30</v>
      </c>
      <c r="G62" s="668">
        <f t="shared" ref="G62" si="1">SUM(G63:G71)</f>
        <v>31</v>
      </c>
      <c r="H62" s="1551">
        <f t="shared" ref="H62" si="2">SUM(H63:H71)</f>
        <v>27</v>
      </c>
    </row>
    <row r="63" spans="4:8" ht="21.6" customHeight="1">
      <c r="D63" s="304" t="s">
        <v>580</v>
      </c>
      <c r="E63" s="676">
        <v>3</v>
      </c>
      <c r="F63" s="681">
        <v>3</v>
      </c>
      <c r="G63" s="681">
        <v>0</v>
      </c>
      <c r="H63" s="1552">
        <v>0</v>
      </c>
    </row>
    <row r="64" spans="4:8" ht="21.6" customHeight="1">
      <c r="D64" s="304" t="s">
        <v>579</v>
      </c>
      <c r="E64" s="676">
        <v>0</v>
      </c>
      <c r="F64" s="681">
        <v>1</v>
      </c>
      <c r="G64" s="681">
        <v>2</v>
      </c>
      <c r="H64" s="1552">
        <v>0</v>
      </c>
    </row>
    <row r="65" spans="4:8" ht="21.6" customHeight="1">
      <c r="D65" s="304" t="s">
        <v>1333</v>
      </c>
      <c r="E65" s="676">
        <v>1</v>
      </c>
      <c r="F65" s="681">
        <v>3</v>
      </c>
      <c r="G65" s="681">
        <v>2</v>
      </c>
      <c r="H65" s="1552">
        <v>5</v>
      </c>
    </row>
    <row r="66" spans="4:8" ht="21.6" customHeight="1">
      <c r="D66" s="304" t="s">
        <v>577</v>
      </c>
      <c r="E66" s="676">
        <v>1</v>
      </c>
      <c r="F66" s="681">
        <v>0</v>
      </c>
      <c r="G66" s="681">
        <v>0</v>
      </c>
      <c r="H66" s="1552">
        <v>0</v>
      </c>
    </row>
    <row r="67" spans="4:8" ht="21.6" customHeight="1">
      <c r="D67" s="304" t="s">
        <v>576</v>
      </c>
      <c r="E67" s="676">
        <v>19</v>
      </c>
      <c r="F67" s="681">
        <v>17</v>
      </c>
      <c r="G67" s="681">
        <v>25</v>
      </c>
      <c r="H67" s="1552">
        <v>17</v>
      </c>
    </row>
    <row r="68" spans="4:8" ht="21.6" customHeight="1">
      <c r="D68" s="304" t="s">
        <v>575</v>
      </c>
      <c r="E68" s="676">
        <v>1</v>
      </c>
      <c r="F68" s="681">
        <v>2</v>
      </c>
      <c r="G68" s="681">
        <v>1</v>
      </c>
      <c r="H68" s="1552">
        <v>1</v>
      </c>
    </row>
    <row r="69" spans="4:8" ht="21.6" customHeight="1">
      <c r="D69" s="304" t="s">
        <v>574</v>
      </c>
      <c r="E69" s="676">
        <v>3</v>
      </c>
      <c r="F69" s="681">
        <v>1</v>
      </c>
      <c r="G69" s="681">
        <v>0</v>
      </c>
      <c r="H69" s="1552">
        <v>2</v>
      </c>
    </row>
    <row r="70" spans="4:8" ht="21.6" customHeight="1">
      <c r="D70" s="304" t="s">
        <v>572</v>
      </c>
      <c r="E70" s="676">
        <v>1</v>
      </c>
      <c r="F70" s="681">
        <v>3</v>
      </c>
      <c r="G70" s="681">
        <v>1</v>
      </c>
      <c r="H70" s="1552">
        <v>2</v>
      </c>
    </row>
    <row r="72" spans="4:8" ht="21.6" customHeight="1">
      <c r="D72" s="775" t="s">
        <v>1339</v>
      </c>
      <c r="E72" s="11">
        <v>2024</v>
      </c>
      <c r="F72" s="12">
        <v>2023</v>
      </c>
      <c r="G72" s="12">
        <v>2022</v>
      </c>
      <c r="H72" s="164">
        <v>2021</v>
      </c>
    </row>
    <row r="73" spans="4:8" ht="21.6" customHeight="1">
      <c r="D73" s="1012" t="s">
        <v>842</v>
      </c>
      <c r="E73" s="776">
        <v>2.62</v>
      </c>
      <c r="F73" s="777">
        <v>2.36</v>
      </c>
      <c r="G73" s="777">
        <v>2.04</v>
      </c>
      <c r="H73" s="1867">
        <v>2.16</v>
      </c>
    </row>
    <row r="74" spans="4:8" ht="21.6" customHeight="1">
      <c r="D74" s="304" t="s">
        <v>580</v>
      </c>
      <c r="E74" s="779">
        <v>8.3699999999999992</v>
      </c>
      <c r="F74" s="1491">
        <v>7.22</v>
      </c>
      <c r="G74" s="1491">
        <v>2.68</v>
      </c>
      <c r="H74" s="1868">
        <v>4.83</v>
      </c>
    </row>
    <row r="75" spans="4:8" ht="21.6" customHeight="1">
      <c r="D75" s="304" t="s">
        <v>579</v>
      </c>
      <c r="E75" s="779">
        <v>4.12</v>
      </c>
      <c r="F75" s="1491">
        <v>3.61</v>
      </c>
      <c r="G75" s="1491">
        <v>6.59</v>
      </c>
      <c r="H75" s="1868">
        <v>6.08</v>
      </c>
    </row>
    <row r="76" spans="4:8" ht="21.6" customHeight="1">
      <c r="D76" s="304" t="s">
        <v>1333</v>
      </c>
      <c r="E76" s="779">
        <v>3.77</v>
      </c>
      <c r="F76" s="1491">
        <v>5.9</v>
      </c>
      <c r="G76" s="1491">
        <v>4.49</v>
      </c>
      <c r="H76" s="1868">
        <v>6.85</v>
      </c>
    </row>
    <row r="77" spans="4:8" ht="21.6" customHeight="1">
      <c r="D77" s="304" t="s">
        <v>577</v>
      </c>
      <c r="E77" s="779">
        <v>8.66</v>
      </c>
      <c r="F77" s="1491">
        <v>2.68</v>
      </c>
      <c r="G77" s="1491">
        <v>8.9499999999999993</v>
      </c>
      <c r="H77" s="1868">
        <v>6.7</v>
      </c>
    </row>
    <row r="78" spans="4:8" ht="21.6" customHeight="1">
      <c r="D78" s="304" t="s">
        <v>576</v>
      </c>
      <c r="E78" s="779">
        <v>4.82</v>
      </c>
      <c r="F78" s="1491">
        <v>5.19</v>
      </c>
      <c r="G78" s="1491">
        <v>3.27</v>
      </c>
      <c r="H78" s="1868">
        <v>3.02</v>
      </c>
    </row>
    <row r="79" spans="4:8" ht="21.6" customHeight="1">
      <c r="D79" s="304" t="s">
        <v>575</v>
      </c>
      <c r="E79" s="779">
        <v>0.69</v>
      </c>
      <c r="F79" s="1491">
        <v>0.18</v>
      </c>
      <c r="G79" s="1491">
        <v>0.43</v>
      </c>
      <c r="H79" s="1868">
        <v>0.77</v>
      </c>
    </row>
    <row r="80" spans="4:8" ht="21.6" customHeight="1">
      <c r="D80" s="304" t="s">
        <v>574</v>
      </c>
      <c r="E80" s="779">
        <v>0.55000000000000004</v>
      </c>
      <c r="F80" s="1491">
        <v>0.53</v>
      </c>
      <c r="G80" s="1491">
        <v>0.08</v>
      </c>
      <c r="H80" s="1868">
        <v>0.23</v>
      </c>
    </row>
    <row r="81" spans="4:8" ht="21.6" customHeight="1">
      <c r="D81" s="304" t="s">
        <v>572</v>
      </c>
      <c r="E81" s="779">
        <v>0.17</v>
      </c>
      <c r="F81" s="1491">
        <v>0.61</v>
      </c>
      <c r="G81" s="1491">
        <v>0.28999999999999998</v>
      </c>
      <c r="H81" s="1868">
        <v>0.9</v>
      </c>
    </row>
  </sheetData>
  <sheetProtection algorithmName="SHA-512" hashValue="2DBaYP1Efu0+Gq1u/+p+bZbpptPj6Udv5MkmrhZngEIdUxaRYcm7Zw/c+cmFpLNZ7psbf3hJ5KPgLCeTx7ErlQ==" saltValue="JPJ07a137LOGVbkJnilsxA==" spinCount="100000" sheet="1" objects="1" scenarios="1"/>
  <pageMargins left="0.7" right="0.7" top="0.75" bottom="0.75" header="0.3" footer="0.3"/>
  <pageSetup orientation="portrait" horizontalDpi="4294967295" verticalDpi="4294967295" r:id="rId1"/>
  <customProperties>
    <customPr name="_pios_id" r:id="rId2"/>
  </customProperties>
  <ignoredErrors>
    <ignoredError sqref="F62:H62" formulaRange="1"/>
  </ignoredErrors>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6:N56"/>
  <sheetViews>
    <sheetView showGridLines="0" showRuler="0" topLeftCell="A37" workbookViewId="0">
      <selection activeCell="D48" sqref="D48"/>
    </sheetView>
  </sheetViews>
  <sheetFormatPr defaultColWidth="12.85546875" defaultRowHeight="12.75"/>
  <cols>
    <col min="1" max="3" width="12.85546875" style="148"/>
    <col min="4" max="4" width="45.5703125" style="148" customWidth="1"/>
    <col min="5" max="5" width="14.5703125" style="769" customWidth="1"/>
    <col min="6" max="11" width="14.5703125" style="148" customWidth="1"/>
    <col min="12" max="12" width="14.42578125" style="148" customWidth="1"/>
    <col min="13" max="14" width="0" style="148" hidden="1"/>
    <col min="15" max="16384" width="12.85546875" style="148"/>
  </cols>
  <sheetData>
    <row r="6" spans="2:14" ht="21.75" customHeight="1">
      <c r="D6" s="147" t="s">
        <v>1896</v>
      </c>
      <c r="E6" s="768"/>
      <c r="F6" s="218"/>
      <c r="G6" s="218"/>
      <c r="H6" s="218"/>
      <c r="I6" s="218"/>
      <c r="J6" s="218"/>
      <c r="K6" s="218"/>
      <c r="M6" s="220"/>
      <c r="N6" s="220"/>
    </row>
    <row r="7" spans="2:14" ht="21.75" customHeight="1">
      <c r="B7" s="1888"/>
    </row>
    <row r="8" spans="2:14" ht="21.75" customHeight="1">
      <c r="B8" s="1888"/>
      <c r="D8" s="775" t="s">
        <v>1919</v>
      </c>
      <c r="E8" s="11">
        <v>2024</v>
      </c>
      <c r="F8" s="12">
        <v>2023</v>
      </c>
      <c r="G8" s="12">
        <v>2022</v>
      </c>
      <c r="H8" s="12">
        <v>2021</v>
      </c>
      <c r="I8" s="9">
        <v>2020</v>
      </c>
      <c r="J8" s="12">
        <v>2019</v>
      </c>
      <c r="K8" s="9">
        <v>2018</v>
      </c>
      <c r="M8" s="195">
        <v>2015</v>
      </c>
      <c r="N8" s="195">
        <v>2014</v>
      </c>
    </row>
    <row r="9" spans="2:14" ht="21.75" customHeight="1">
      <c r="B9" s="1888"/>
      <c r="D9" s="303" t="s">
        <v>1340</v>
      </c>
      <c r="E9" s="667">
        <v>9</v>
      </c>
      <c r="F9" s="668">
        <v>18</v>
      </c>
      <c r="G9" s="668">
        <v>17</v>
      </c>
      <c r="H9" s="668">
        <v>26</v>
      </c>
      <c r="I9" s="669">
        <v>29</v>
      </c>
      <c r="J9" s="668">
        <v>35</v>
      </c>
      <c r="K9" s="669">
        <v>42</v>
      </c>
      <c r="M9" s="765">
        <v>52</v>
      </c>
      <c r="N9" s="765">
        <v>81</v>
      </c>
    </row>
    <row r="10" spans="2:14" ht="21.75" customHeight="1">
      <c r="B10" s="1888"/>
      <c r="D10" s="304" t="s">
        <v>1341</v>
      </c>
      <c r="E10" s="605">
        <f>E9/'Safety (Group)'!E38*1000000</f>
        <v>0.20347918891160507</v>
      </c>
      <c r="F10" s="606">
        <f>F9/'Safety (Group)'!F38*1000000</f>
        <v>0.41571877973327531</v>
      </c>
      <c r="G10" s="606">
        <f>G9/'Safety (Group)'!G38*1000000</f>
        <v>0.32755308294819091</v>
      </c>
      <c r="H10" s="606">
        <f>H9/'Safety (Group)'!H38*1000000</f>
        <v>0.5349042731198177</v>
      </c>
      <c r="I10" s="670">
        <f>I9/'Safety (Group)'!I38*1000000</f>
        <v>0.65074441683168838</v>
      </c>
      <c r="J10" s="606">
        <v>0.73838438037715204</v>
      </c>
      <c r="K10" s="670">
        <v>0.77491747843808301</v>
      </c>
      <c r="M10" s="766">
        <v>1.01564662216442</v>
      </c>
      <c r="N10" s="766">
        <v>1.6377918901519599</v>
      </c>
    </row>
    <row r="11" spans="2:14" ht="25.35" customHeight="1">
      <c r="B11" s="1888"/>
      <c r="D11" s="2128" t="s">
        <v>1932</v>
      </c>
      <c r="E11" s="2128"/>
      <c r="F11" s="2128"/>
      <c r="G11" s="2128"/>
      <c r="H11" s="2128"/>
      <c r="I11" s="2128"/>
      <c r="J11" s="2128"/>
      <c r="K11" s="2128"/>
      <c r="M11" s="770"/>
      <c r="N11" s="770"/>
    </row>
    <row r="12" spans="2:14" ht="25.35" customHeight="1">
      <c r="B12" s="1888"/>
      <c r="D12" s="771" t="s">
        <v>1342</v>
      </c>
      <c r="E12" s="772"/>
      <c r="F12" s="773"/>
    </row>
    <row r="13" spans="2:14" ht="12.6" customHeight="1">
      <c r="B13" s="1888"/>
      <c r="D13" s="285"/>
      <c r="E13" s="347"/>
      <c r="F13" s="285"/>
      <c r="G13" s="285"/>
    </row>
    <row r="14" spans="2:14" ht="21.6" customHeight="1">
      <c r="B14" s="1888"/>
      <c r="D14" s="775" t="s">
        <v>1925</v>
      </c>
      <c r="E14" s="11">
        <v>2024</v>
      </c>
      <c r="F14" s="12">
        <v>2023</v>
      </c>
      <c r="G14" s="12">
        <v>2022</v>
      </c>
      <c r="H14" s="12">
        <v>2021</v>
      </c>
      <c r="I14" s="12">
        <v>2020</v>
      </c>
      <c r="J14" s="9">
        <v>2019</v>
      </c>
      <c r="K14" s="203"/>
    </row>
    <row r="15" spans="2:14" ht="19.350000000000001" customHeight="1">
      <c r="B15" s="1888"/>
      <c r="D15" s="303" t="s">
        <v>1926</v>
      </c>
      <c r="E15" s="667">
        <v>26</v>
      </c>
      <c r="F15" s="668">
        <v>29</v>
      </c>
      <c r="G15" s="668">
        <v>27</v>
      </c>
      <c r="H15" s="668">
        <v>34</v>
      </c>
      <c r="I15" s="668">
        <v>54</v>
      </c>
      <c r="J15" s="669">
        <v>52</v>
      </c>
      <c r="K15" s="203"/>
    </row>
    <row r="16" spans="2:14" ht="20.100000000000001" customHeight="1">
      <c r="B16" s="1888"/>
      <c r="D16" s="304" t="s">
        <v>1927</v>
      </c>
      <c r="E16" s="605">
        <v>0.59</v>
      </c>
      <c r="F16" s="774">
        <v>0.67</v>
      </c>
      <c r="G16" s="774">
        <v>0.5</v>
      </c>
      <c r="H16" s="774">
        <v>0.7</v>
      </c>
      <c r="I16" s="774">
        <v>1.21</v>
      </c>
      <c r="J16" s="718">
        <v>1.1000000000000001</v>
      </c>
    </row>
    <row r="17" spans="2:14" ht="24" customHeight="1">
      <c r="B17" s="1888"/>
      <c r="D17" s="2071" t="s">
        <v>1931</v>
      </c>
      <c r="E17" s="2071"/>
      <c r="F17" s="2071"/>
      <c r="G17" s="2071"/>
      <c r="H17" s="2071"/>
      <c r="I17" s="2071"/>
      <c r="J17" s="2071"/>
      <c r="K17" s="2073"/>
    </row>
    <row r="18" spans="2:14">
      <c r="B18" s="1888"/>
      <c r="D18" s="746"/>
      <c r="E18" s="163"/>
      <c r="F18" s="163"/>
      <c r="G18" s="163"/>
      <c r="H18" s="163"/>
      <c r="I18" s="163"/>
      <c r="J18" s="163"/>
    </row>
    <row r="19" spans="2:14" ht="21.75" customHeight="1">
      <c r="B19" s="1888"/>
    </row>
    <row r="20" spans="2:14" ht="21.75" customHeight="1">
      <c r="B20" s="1888"/>
      <c r="D20" s="775" t="s">
        <v>1928</v>
      </c>
      <c r="E20" s="11">
        <v>2024</v>
      </c>
      <c r="F20" s="12">
        <v>2023</v>
      </c>
      <c r="G20" s="12">
        <v>2022</v>
      </c>
      <c r="H20" s="12">
        <v>2021</v>
      </c>
      <c r="I20" s="12">
        <v>2020</v>
      </c>
      <c r="J20" s="12">
        <v>2019</v>
      </c>
      <c r="K20" s="9">
        <v>2018</v>
      </c>
      <c r="M20" s="195">
        <v>2015</v>
      </c>
      <c r="N20" s="195">
        <v>2014</v>
      </c>
    </row>
    <row r="21" spans="2:14" ht="21.75" customHeight="1">
      <c r="B21" s="1888"/>
      <c r="D21" s="303" t="s">
        <v>838</v>
      </c>
      <c r="E21" s="667">
        <v>0</v>
      </c>
      <c r="F21" s="668">
        <v>0</v>
      </c>
      <c r="G21" s="668">
        <v>0</v>
      </c>
      <c r="H21" s="668">
        <v>0</v>
      </c>
      <c r="I21" s="668">
        <v>0</v>
      </c>
      <c r="J21" s="668">
        <v>0</v>
      </c>
      <c r="K21" s="669">
        <v>0</v>
      </c>
      <c r="M21" s="765">
        <v>0</v>
      </c>
      <c r="N21" s="765">
        <v>0</v>
      </c>
    </row>
    <row r="22" spans="2:14" ht="21.75" customHeight="1">
      <c r="B22" s="1888"/>
      <c r="D22" s="304" t="s">
        <v>839</v>
      </c>
      <c r="E22" s="676">
        <v>0</v>
      </c>
      <c r="F22" s="681">
        <v>0</v>
      </c>
      <c r="G22" s="681">
        <v>2</v>
      </c>
      <c r="H22" s="681">
        <v>1</v>
      </c>
      <c r="I22" s="681">
        <v>3</v>
      </c>
      <c r="J22" s="681">
        <v>3</v>
      </c>
      <c r="K22" s="678">
        <v>3</v>
      </c>
      <c r="M22" s="765"/>
      <c r="N22" s="765"/>
    </row>
    <row r="23" spans="2:14" ht="21.75" customHeight="1">
      <c r="B23" s="1888"/>
      <c r="D23" s="304" t="s">
        <v>840</v>
      </c>
      <c r="E23" s="676">
        <v>0</v>
      </c>
      <c r="F23" s="681">
        <v>0</v>
      </c>
      <c r="G23" s="681">
        <v>0</v>
      </c>
      <c r="H23" s="681">
        <v>0</v>
      </c>
      <c r="I23" s="681">
        <v>0</v>
      </c>
      <c r="J23" s="681">
        <v>1</v>
      </c>
      <c r="K23" s="678">
        <v>0</v>
      </c>
      <c r="M23" s="765">
        <v>0</v>
      </c>
      <c r="N23" s="765">
        <v>0</v>
      </c>
    </row>
    <row r="24" spans="2:14" ht="21.75" customHeight="1">
      <c r="B24" s="1888"/>
      <c r="D24" s="304" t="s">
        <v>841</v>
      </c>
      <c r="E24" s="676">
        <v>0</v>
      </c>
      <c r="F24" s="681">
        <v>0</v>
      </c>
      <c r="G24" s="681">
        <v>0</v>
      </c>
      <c r="H24" s="681">
        <v>0</v>
      </c>
      <c r="I24" s="681">
        <v>0</v>
      </c>
      <c r="J24" s="681">
        <v>0</v>
      </c>
      <c r="K24" s="678">
        <v>0</v>
      </c>
      <c r="M24" s="765">
        <v>0</v>
      </c>
      <c r="N24" s="765">
        <v>0</v>
      </c>
    </row>
    <row r="25" spans="2:14" ht="21.75" customHeight="1" thickBot="1">
      <c r="D25" s="306" t="s">
        <v>1074</v>
      </c>
      <c r="E25" s="676">
        <f>SUM(E21:E24)</f>
        <v>0</v>
      </c>
      <c r="F25" s="683">
        <f>SUM(F21:F24)</f>
        <v>0</v>
      </c>
      <c r="G25" s="683">
        <f>SUM(G21:G24)</f>
        <v>2</v>
      </c>
      <c r="H25" s="683">
        <f>SUM(H21:H24)</f>
        <v>1</v>
      </c>
      <c r="I25" s="683">
        <f>+SUM(I21:I24)</f>
        <v>3</v>
      </c>
      <c r="J25" s="683">
        <f>+SUM(J21:J24)</f>
        <v>4</v>
      </c>
      <c r="K25" s="680">
        <f>+SUM(K21:K24)</f>
        <v>3</v>
      </c>
      <c r="M25" s="767">
        <f>+SUM(M21:M24)</f>
        <v>0</v>
      </c>
      <c r="N25" s="767">
        <f>+SUM(N21:N24)</f>
        <v>0</v>
      </c>
    </row>
    <row r="26" spans="2:14" ht="21.75" customHeight="1">
      <c r="D26" s="176"/>
      <c r="E26" s="235"/>
      <c r="F26" s="235"/>
      <c r="G26" s="235"/>
      <c r="H26" s="235"/>
      <c r="I26" s="235"/>
      <c r="J26" s="242"/>
      <c r="K26" s="235"/>
      <c r="M26" s="217"/>
      <c r="N26" s="217"/>
    </row>
    <row r="27" spans="2:14" ht="21.75" customHeight="1">
      <c r="D27" s="775" t="s">
        <v>1929</v>
      </c>
      <c r="E27" s="11">
        <v>2024</v>
      </c>
      <c r="F27" s="12">
        <v>2023</v>
      </c>
      <c r="G27" s="12">
        <v>2022</v>
      </c>
      <c r="H27" s="12">
        <v>2021</v>
      </c>
      <c r="I27" s="9">
        <v>2020</v>
      </c>
      <c r="J27" s="9">
        <v>2019</v>
      </c>
      <c r="K27" s="9">
        <v>2018</v>
      </c>
      <c r="M27" s="195">
        <v>2015</v>
      </c>
      <c r="N27" s="195">
        <v>2014</v>
      </c>
    </row>
    <row r="28" spans="2:14" ht="21.75" customHeight="1">
      <c r="D28" s="303" t="s">
        <v>838</v>
      </c>
      <c r="E28" s="667">
        <v>1</v>
      </c>
      <c r="F28" s="668">
        <v>2</v>
      </c>
      <c r="G28" s="668">
        <v>0</v>
      </c>
      <c r="H28" s="668">
        <v>0</v>
      </c>
      <c r="I28" s="669">
        <v>0</v>
      </c>
      <c r="J28" s="669">
        <v>0</v>
      </c>
      <c r="K28" s="669">
        <v>0</v>
      </c>
      <c r="M28" s="765">
        <v>0</v>
      </c>
      <c r="N28" s="765">
        <v>0</v>
      </c>
    </row>
    <row r="29" spans="2:14" ht="21.75" customHeight="1">
      <c r="D29" s="304" t="s">
        <v>839</v>
      </c>
      <c r="E29" s="676">
        <v>2</v>
      </c>
      <c r="F29" s="681">
        <v>6</v>
      </c>
      <c r="G29" s="681">
        <v>4</v>
      </c>
      <c r="H29" s="681">
        <v>5</v>
      </c>
      <c r="I29" s="682">
        <v>3</v>
      </c>
      <c r="J29" s="682">
        <v>6</v>
      </c>
      <c r="K29" s="678">
        <v>4</v>
      </c>
      <c r="M29" s="765"/>
      <c r="N29" s="765"/>
    </row>
    <row r="30" spans="2:14" ht="21.75" customHeight="1">
      <c r="D30" s="304" t="s">
        <v>840</v>
      </c>
      <c r="E30" s="676">
        <v>0</v>
      </c>
      <c r="F30" s="681">
        <v>0</v>
      </c>
      <c r="G30" s="681">
        <v>0</v>
      </c>
      <c r="H30" s="681">
        <v>0</v>
      </c>
      <c r="I30" s="682">
        <v>0</v>
      </c>
      <c r="J30" s="682">
        <v>0</v>
      </c>
      <c r="K30" s="678">
        <v>9</v>
      </c>
      <c r="M30" s="765">
        <v>2</v>
      </c>
      <c r="N30" s="765">
        <v>5</v>
      </c>
    </row>
    <row r="31" spans="2:14" ht="21.75" customHeight="1">
      <c r="D31" s="304" t="s">
        <v>841</v>
      </c>
      <c r="E31" s="676">
        <v>0</v>
      </c>
      <c r="F31" s="681">
        <v>0</v>
      </c>
      <c r="G31" s="681">
        <v>0</v>
      </c>
      <c r="H31" s="681">
        <v>0</v>
      </c>
      <c r="I31" s="682">
        <v>0</v>
      </c>
      <c r="J31" s="682">
        <v>0</v>
      </c>
      <c r="K31" s="678">
        <v>0</v>
      </c>
      <c r="M31" s="765">
        <v>0</v>
      </c>
      <c r="N31" s="765">
        <v>0</v>
      </c>
    </row>
    <row r="32" spans="2:14" ht="21.75" customHeight="1" thickBot="1">
      <c r="D32" s="306" t="s">
        <v>1074</v>
      </c>
      <c r="E32" s="676">
        <f t="shared" ref="E32:K32" si="0">SUM(E28:E31)</f>
        <v>3</v>
      </c>
      <c r="F32" s="683">
        <f t="shared" si="0"/>
        <v>8</v>
      </c>
      <c r="G32" s="683">
        <f t="shared" si="0"/>
        <v>4</v>
      </c>
      <c r="H32" s="683">
        <f t="shared" si="0"/>
        <v>5</v>
      </c>
      <c r="I32" s="684">
        <f t="shared" si="0"/>
        <v>3</v>
      </c>
      <c r="J32" s="684">
        <f t="shared" si="0"/>
        <v>6</v>
      </c>
      <c r="K32" s="680">
        <f t="shared" si="0"/>
        <v>13</v>
      </c>
      <c r="M32" s="767">
        <f>SUM(M28:M31)</f>
        <v>2</v>
      </c>
      <c r="N32" s="767">
        <f>SUM(N28:N31)</f>
        <v>5</v>
      </c>
    </row>
    <row r="33" spans="4:14" ht="21.75" customHeight="1">
      <c r="D33" s="176"/>
      <c r="E33" s="235"/>
      <c r="F33" s="235"/>
      <c r="G33" s="235"/>
      <c r="H33" s="235"/>
      <c r="I33" s="235"/>
      <c r="J33" s="242"/>
      <c r="K33" s="235"/>
      <c r="M33" s="217"/>
      <c r="N33" s="217"/>
    </row>
    <row r="34" spans="4:14" ht="21.75" customHeight="1">
      <c r="D34" s="775" t="s">
        <v>1343</v>
      </c>
      <c r="E34" s="11">
        <v>2024</v>
      </c>
      <c r="F34" s="12">
        <v>2023</v>
      </c>
      <c r="G34" s="12">
        <v>2022</v>
      </c>
      <c r="H34" s="12">
        <v>2021</v>
      </c>
      <c r="I34" s="9">
        <v>2020</v>
      </c>
      <c r="J34" s="9">
        <v>2019</v>
      </c>
      <c r="K34" s="9">
        <v>2018</v>
      </c>
      <c r="M34" s="195">
        <v>2015</v>
      </c>
      <c r="N34" s="195">
        <v>2014</v>
      </c>
    </row>
    <row r="35" spans="4:14" ht="21.75" customHeight="1">
      <c r="D35" s="303" t="s">
        <v>838</v>
      </c>
      <c r="E35" s="667">
        <v>0</v>
      </c>
      <c r="F35" s="668">
        <v>0</v>
      </c>
      <c r="G35" s="668">
        <v>0</v>
      </c>
      <c r="H35" s="668">
        <v>0</v>
      </c>
      <c r="I35" s="669">
        <v>0</v>
      </c>
      <c r="J35" s="669">
        <v>0</v>
      </c>
      <c r="K35" s="669">
        <v>0</v>
      </c>
      <c r="M35" s="765">
        <v>0</v>
      </c>
      <c r="N35" s="765">
        <v>0</v>
      </c>
    </row>
    <row r="36" spans="4:14" ht="21.75" customHeight="1">
      <c r="D36" s="304" t="s">
        <v>839</v>
      </c>
      <c r="E36" s="676">
        <v>0</v>
      </c>
      <c r="F36" s="681">
        <v>2</v>
      </c>
      <c r="G36" s="681">
        <v>2</v>
      </c>
      <c r="H36" s="681">
        <v>12</v>
      </c>
      <c r="I36" s="682">
        <v>10</v>
      </c>
      <c r="J36" s="682">
        <v>5</v>
      </c>
      <c r="K36" s="678">
        <v>8</v>
      </c>
      <c r="M36" s="765"/>
      <c r="N36" s="765"/>
    </row>
    <row r="37" spans="4:14" ht="21.75" customHeight="1">
      <c r="D37" s="304" t="s">
        <v>840</v>
      </c>
      <c r="E37" s="676">
        <v>0</v>
      </c>
      <c r="F37" s="681">
        <v>0</v>
      </c>
      <c r="G37" s="681">
        <v>0</v>
      </c>
      <c r="H37" s="681">
        <v>0</v>
      </c>
      <c r="I37" s="682">
        <v>0</v>
      </c>
      <c r="J37" s="682">
        <v>0</v>
      </c>
      <c r="K37" s="678">
        <v>2</v>
      </c>
      <c r="M37" s="765">
        <v>0</v>
      </c>
      <c r="N37" s="765">
        <v>1</v>
      </c>
    </row>
    <row r="38" spans="4:14" ht="21.75" customHeight="1">
      <c r="D38" s="304" t="s">
        <v>841</v>
      </c>
      <c r="E38" s="676">
        <v>0</v>
      </c>
      <c r="F38" s="681">
        <v>0</v>
      </c>
      <c r="G38" s="681">
        <v>0</v>
      </c>
      <c r="H38" s="681">
        <v>0</v>
      </c>
      <c r="I38" s="682">
        <v>0</v>
      </c>
      <c r="J38" s="682">
        <v>0</v>
      </c>
      <c r="K38" s="678">
        <v>0</v>
      </c>
      <c r="M38" s="765">
        <v>0</v>
      </c>
      <c r="N38" s="765">
        <v>0</v>
      </c>
    </row>
    <row r="39" spans="4:14" ht="21.75" customHeight="1" thickBot="1">
      <c r="D39" s="306" t="s">
        <v>1074</v>
      </c>
      <c r="E39" s="676">
        <f t="shared" ref="E39:K39" si="1">SUM(E35:E38)</f>
        <v>0</v>
      </c>
      <c r="F39" s="683">
        <f t="shared" si="1"/>
        <v>2</v>
      </c>
      <c r="G39" s="683">
        <f t="shared" si="1"/>
        <v>2</v>
      </c>
      <c r="H39" s="683">
        <f t="shared" si="1"/>
        <v>12</v>
      </c>
      <c r="I39" s="684">
        <f t="shared" si="1"/>
        <v>10</v>
      </c>
      <c r="J39" s="684">
        <f t="shared" si="1"/>
        <v>5</v>
      </c>
      <c r="K39" s="680">
        <f t="shared" si="1"/>
        <v>10</v>
      </c>
      <c r="M39" s="767">
        <f>SUM(M35:M38)</f>
        <v>0</v>
      </c>
      <c r="N39" s="767">
        <f>SUM(N35:N38)</f>
        <v>1</v>
      </c>
    </row>
    <row r="40" spans="4:14" ht="21.75" customHeight="1">
      <c r="D40" s="176"/>
      <c r="E40" s="235"/>
      <c r="F40" s="235"/>
      <c r="G40" s="235"/>
      <c r="H40" s="235"/>
      <c r="I40" s="235"/>
      <c r="J40" s="242"/>
      <c r="K40" s="235"/>
      <c r="M40" s="217"/>
      <c r="N40" s="217"/>
    </row>
    <row r="41" spans="4:14" ht="21.75" customHeight="1">
      <c r="D41" s="775" t="s">
        <v>1930</v>
      </c>
      <c r="E41" s="11">
        <v>2024</v>
      </c>
      <c r="F41" s="12">
        <v>2023</v>
      </c>
      <c r="G41" s="12">
        <v>2022</v>
      </c>
      <c r="H41" s="12">
        <v>2021</v>
      </c>
      <c r="I41" s="9">
        <v>2020</v>
      </c>
      <c r="J41" s="9">
        <v>2019</v>
      </c>
      <c r="K41" s="9">
        <v>2018</v>
      </c>
      <c r="M41" s="195">
        <v>2015</v>
      </c>
      <c r="N41" s="195">
        <v>2014</v>
      </c>
    </row>
    <row r="42" spans="4:14" ht="21.75" customHeight="1">
      <c r="D42" s="303" t="s">
        <v>838</v>
      </c>
      <c r="E42" s="667">
        <v>0</v>
      </c>
      <c r="F42" s="668">
        <v>0</v>
      </c>
      <c r="G42" s="668">
        <v>0</v>
      </c>
      <c r="H42" s="668">
        <v>0</v>
      </c>
      <c r="I42" s="669">
        <v>0</v>
      </c>
      <c r="J42" s="669">
        <v>0</v>
      </c>
      <c r="K42" s="669">
        <v>0</v>
      </c>
      <c r="M42" s="765">
        <v>0</v>
      </c>
      <c r="N42" s="765">
        <v>0</v>
      </c>
    </row>
    <row r="43" spans="4:14" ht="21.75" customHeight="1">
      <c r="D43" s="304" t="s">
        <v>839</v>
      </c>
      <c r="E43" s="676">
        <v>6</v>
      </c>
      <c r="F43" s="681">
        <v>8</v>
      </c>
      <c r="G43" s="681">
        <v>9</v>
      </c>
      <c r="H43" s="681">
        <v>8</v>
      </c>
      <c r="I43" s="682">
        <v>13</v>
      </c>
      <c r="J43" s="682">
        <v>20</v>
      </c>
      <c r="K43" s="678">
        <v>16</v>
      </c>
      <c r="M43" s="765"/>
      <c r="N43" s="765"/>
    </row>
    <row r="44" spans="4:14" ht="21.75" customHeight="1">
      <c r="D44" s="304" t="s">
        <v>840</v>
      </c>
      <c r="E44" s="676">
        <v>0</v>
      </c>
      <c r="F44" s="681">
        <v>0</v>
      </c>
      <c r="G44" s="681">
        <v>0</v>
      </c>
      <c r="H44" s="681">
        <v>0</v>
      </c>
      <c r="I44" s="682">
        <v>0</v>
      </c>
      <c r="J44" s="682">
        <v>0</v>
      </c>
      <c r="K44" s="678">
        <v>1</v>
      </c>
      <c r="M44" s="765">
        <v>0</v>
      </c>
      <c r="N44" s="765">
        <v>1</v>
      </c>
    </row>
    <row r="45" spans="4:14" ht="21.75" customHeight="1">
      <c r="D45" s="304" t="s">
        <v>841</v>
      </c>
      <c r="E45" s="676">
        <v>0</v>
      </c>
      <c r="F45" s="681">
        <v>0</v>
      </c>
      <c r="G45" s="681">
        <v>0</v>
      </c>
      <c r="H45" s="681">
        <v>0</v>
      </c>
      <c r="I45" s="682">
        <v>0</v>
      </c>
      <c r="J45" s="682">
        <v>0</v>
      </c>
      <c r="K45" s="678">
        <v>0</v>
      </c>
      <c r="M45" s="765">
        <v>0</v>
      </c>
      <c r="N45" s="765">
        <v>0</v>
      </c>
    </row>
    <row r="46" spans="4:14" ht="21.75" customHeight="1" thickBot="1">
      <c r="D46" s="306" t="s">
        <v>1074</v>
      </c>
      <c r="E46" s="676">
        <f>SUM(E42:E45)</f>
        <v>6</v>
      </c>
      <c r="F46" s="683">
        <v>8</v>
      </c>
      <c r="G46" s="683">
        <f>SUM(G42:G45)</f>
        <v>9</v>
      </c>
      <c r="H46" s="683">
        <f>SUM(H42:H45)</f>
        <v>8</v>
      </c>
      <c r="I46" s="684">
        <f>SUM(I42:I45)</f>
        <v>13</v>
      </c>
      <c r="J46" s="684">
        <f>SUM(J42:J45)</f>
        <v>20</v>
      </c>
      <c r="K46" s="680">
        <f>SUM(K42:K45)</f>
        <v>17</v>
      </c>
      <c r="M46" s="767">
        <f>SUM(M42:M45)</f>
        <v>0</v>
      </c>
      <c r="N46" s="767">
        <f>SUM(N42:N45)</f>
        <v>1</v>
      </c>
    </row>
    <row r="47" spans="4:14" ht="21.75" customHeight="1"/>
    <row r="48" spans="4:14" ht="29.1" customHeight="1">
      <c r="D48" s="782" t="s">
        <v>1344</v>
      </c>
      <c r="E48" s="11">
        <v>2024</v>
      </c>
      <c r="F48" s="12">
        <v>2023</v>
      </c>
      <c r="G48" s="12">
        <v>2022</v>
      </c>
      <c r="H48" s="12">
        <v>2021</v>
      </c>
      <c r="I48" s="9">
        <v>2020</v>
      </c>
      <c r="J48" s="9">
        <v>2019</v>
      </c>
      <c r="K48" s="9">
        <v>2018</v>
      </c>
      <c r="M48" s="195">
        <v>2015</v>
      </c>
      <c r="N48" s="195">
        <v>2014</v>
      </c>
    </row>
    <row r="49" spans="4:14" ht="21.75" customHeight="1">
      <c r="D49" s="303" t="s">
        <v>1928</v>
      </c>
      <c r="E49" s="1493">
        <f>E25/E53*1000</f>
        <v>0</v>
      </c>
      <c r="F49" s="777">
        <f>F25/F53*1000</f>
        <v>0</v>
      </c>
      <c r="G49" s="777">
        <f>G25/G53*1000</f>
        <v>0.4098360655737705</v>
      </c>
      <c r="H49" s="777">
        <f>H25/H53*1000</f>
        <v>0.22172949002217296</v>
      </c>
      <c r="I49" s="778">
        <f>I25/I53*1000</f>
        <v>0.74497144276136085</v>
      </c>
      <c r="J49" s="778">
        <v>0.75</v>
      </c>
      <c r="K49" s="778">
        <v>0.65</v>
      </c>
      <c r="M49" s="293">
        <v>0.17</v>
      </c>
      <c r="N49" s="293">
        <v>0.76</v>
      </c>
    </row>
    <row r="50" spans="4:14" ht="21.75" customHeight="1">
      <c r="D50" s="304" t="s">
        <v>1929</v>
      </c>
      <c r="E50" s="1494">
        <f>E32/E53*1000</f>
        <v>0.5696923661222939</v>
      </c>
      <c r="F50" s="1491">
        <f>F32/F53*1000</f>
        <v>1.5515903801396431</v>
      </c>
      <c r="G50" s="1491">
        <f>G32/G53*1000</f>
        <v>0.81967213114754101</v>
      </c>
      <c r="H50" s="1491">
        <f>H32/H53*1000</f>
        <v>1.1086474501108647</v>
      </c>
      <c r="I50" s="1492">
        <f>I32/I53*1000</f>
        <v>0.74497144276136085</v>
      </c>
      <c r="J50" s="1492">
        <v>1.51</v>
      </c>
      <c r="K50" s="780">
        <v>0.86</v>
      </c>
      <c r="M50" s="293">
        <v>0.68</v>
      </c>
      <c r="N50" s="293">
        <v>1.52</v>
      </c>
    </row>
    <row r="51" spans="4:14" ht="21.75" customHeight="1">
      <c r="D51" s="304" t="s">
        <v>1343</v>
      </c>
      <c r="E51" s="1494">
        <f>E39/E53*1000</f>
        <v>0</v>
      </c>
      <c r="F51" s="1491">
        <f>F39/F53*1000</f>
        <v>0.38789759503491078</v>
      </c>
      <c r="G51" s="1491">
        <f>G39/G53*1000</f>
        <v>0.4098360655737705</v>
      </c>
      <c r="H51" s="1491">
        <f>H39/H53*1000</f>
        <v>2.6607538802660753</v>
      </c>
      <c r="I51" s="1492">
        <f>I39/I53*1000</f>
        <v>2.4832381425378696</v>
      </c>
      <c r="J51" s="1492">
        <v>1.26</v>
      </c>
      <c r="K51" s="780">
        <v>1.72</v>
      </c>
      <c r="M51" s="293">
        <v>1.54</v>
      </c>
      <c r="N51" s="293">
        <v>2.67</v>
      </c>
    </row>
    <row r="52" spans="4:14" ht="21.75" customHeight="1">
      <c r="D52" s="304" t="s">
        <v>1930</v>
      </c>
      <c r="E52" s="1494">
        <f>E46/E53*1000</f>
        <v>1.1393847322445878</v>
      </c>
      <c r="F52" s="1491">
        <f>F46/F53*1000</f>
        <v>1.5515903801396431</v>
      </c>
      <c r="G52" s="1491">
        <f>G46/G53*1000</f>
        <v>1.8442622950819674</v>
      </c>
      <c r="H52" s="1491">
        <f>H46/H53*1000</f>
        <v>1.7738359201773837</v>
      </c>
      <c r="I52" s="1492">
        <f>I46/I53*1000</f>
        <v>3.2282095852992301</v>
      </c>
      <c r="J52" s="1492">
        <v>5.0199999999999996</v>
      </c>
      <c r="K52" s="780">
        <v>3.23</v>
      </c>
      <c r="M52" s="293">
        <v>6.16</v>
      </c>
      <c r="N52" s="293">
        <v>9.15</v>
      </c>
    </row>
    <row r="53" spans="4:14" ht="21.75" customHeight="1" thickBot="1">
      <c r="D53" s="306" t="s">
        <v>1345</v>
      </c>
      <c r="E53" s="676">
        <f>Workforce!E20</f>
        <v>5266</v>
      </c>
      <c r="F53" s="683">
        <v>5156</v>
      </c>
      <c r="G53" s="683">
        <v>4880</v>
      </c>
      <c r="H53" s="683">
        <v>4510</v>
      </c>
      <c r="I53" s="684">
        <v>4027</v>
      </c>
      <c r="J53" s="684">
        <v>3984</v>
      </c>
      <c r="K53" s="680">
        <v>4643</v>
      </c>
      <c r="M53" s="298">
        <v>5837</v>
      </c>
      <c r="N53" s="298">
        <v>5246</v>
      </c>
    </row>
    <row r="54" spans="4:14">
      <c r="D54" s="739"/>
      <c r="E54" s="346"/>
      <c r="F54" s="163"/>
      <c r="G54" s="163"/>
      <c r="H54" s="163"/>
      <c r="I54" s="163"/>
      <c r="J54" s="163"/>
      <c r="K54" s="163"/>
      <c r="M54" s="214"/>
      <c r="N54" s="214"/>
    </row>
    <row r="55" spans="4:14">
      <c r="D55" s="739"/>
      <c r="E55" s="346"/>
    </row>
    <row r="56" spans="4:14">
      <c r="D56" s="739"/>
      <c r="E56" s="346"/>
    </row>
  </sheetData>
  <sheetProtection algorithmName="SHA-512" hashValue="s4TyE1D+PgGfb251CX2lCu7pXZdz7BLcFrgy3v4Nk68mL2dATuC9dXincOak3sja5ix4go7A+HR08Ms5PAtyDQ==" saltValue="lhu4GVfz2n438uZlQ3LGHw==" spinCount="100000" sheet="1" objects="1" scenarios="1"/>
  <mergeCells count="3">
    <mergeCell ref="D11:K11"/>
    <mergeCell ref="D17:K17"/>
    <mergeCell ref="B7:B24"/>
  </mergeCells>
  <pageMargins left="0.75" right="0.75" top="1" bottom="1" header="0.5" footer="0.5"/>
  <pageSetup orientation="portrait" horizontalDpi="4294967295" verticalDpi="4294967295" r:id="rId1"/>
  <customProperties>
    <customPr name="_pios_id" r:id="rId2"/>
  </customProperties>
  <drawing r:id="rId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B5:U113"/>
  <sheetViews>
    <sheetView showGridLines="0" showRuler="0" zoomScaleNormal="100" workbookViewId="0"/>
  </sheetViews>
  <sheetFormatPr defaultColWidth="12.85546875" defaultRowHeight="12.75"/>
  <cols>
    <col min="1" max="3" width="12.85546875" style="148"/>
    <col min="4" max="4" width="18.5703125" style="148" customWidth="1"/>
    <col min="5" max="13" width="14.5703125" style="148" customWidth="1"/>
    <col min="14" max="19" width="14.42578125" style="148" customWidth="1"/>
    <col min="20" max="16384" width="12.85546875" style="148"/>
  </cols>
  <sheetData>
    <row r="5" spans="2:13" ht="21.75" customHeight="1">
      <c r="D5" s="147" t="s">
        <v>1346</v>
      </c>
      <c r="E5" s="651"/>
      <c r="F5" s="1267"/>
      <c r="G5" s="651"/>
      <c r="H5" s="651"/>
      <c r="I5" s="651"/>
      <c r="J5" s="651"/>
      <c r="K5" s="651"/>
      <c r="L5" s="651"/>
      <c r="M5" s="651"/>
    </row>
    <row r="6" spans="2:13" ht="21.75" customHeight="1">
      <c r="B6" s="1888"/>
      <c r="D6" s="147"/>
      <c r="E6" s="651"/>
      <c r="F6" s="651"/>
      <c r="G6" s="651"/>
      <c r="I6" s="651"/>
      <c r="J6" s="651"/>
      <c r="K6" s="651"/>
      <c r="L6" s="651"/>
      <c r="M6" s="651"/>
    </row>
    <row r="7" spans="2:13" ht="21.75" customHeight="1">
      <c r="B7" s="1888"/>
      <c r="D7" s="147"/>
      <c r="E7" s="651"/>
      <c r="F7" s="651"/>
      <c r="G7" s="651"/>
      <c r="H7" s="651"/>
      <c r="I7" s="651"/>
      <c r="J7" s="651"/>
      <c r="K7" s="651"/>
      <c r="L7" s="651"/>
      <c r="M7" s="651"/>
    </row>
    <row r="8" spans="2:13" ht="21.75" customHeight="1">
      <c r="B8" s="1888"/>
      <c r="D8" s="147"/>
      <c r="E8" s="651"/>
      <c r="F8" s="651"/>
      <c r="G8" s="651"/>
      <c r="H8" s="651"/>
      <c r="I8" s="651"/>
      <c r="J8" s="651"/>
      <c r="K8" s="651"/>
      <c r="L8" s="651"/>
      <c r="M8" s="651"/>
    </row>
    <row r="9" spans="2:13" ht="21.75" customHeight="1">
      <c r="B9" s="1888"/>
      <c r="D9" s="147"/>
      <c r="E9" s="651"/>
      <c r="F9" s="651"/>
      <c r="G9" s="651"/>
      <c r="H9" s="651"/>
      <c r="I9" s="651"/>
      <c r="J9" s="651"/>
      <c r="K9" s="651"/>
      <c r="L9" s="651"/>
      <c r="M9" s="651"/>
    </row>
    <row r="10" spans="2:13" ht="21.75" customHeight="1">
      <c r="B10" s="1888"/>
      <c r="D10" s="147"/>
      <c r="E10" s="651"/>
      <c r="F10" s="651"/>
      <c r="G10" s="651"/>
      <c r="H10" s="651"/>
      <c r="I10" s="651"/>
      <c r="J10" s="651"/>
      <c r="K10" s="651"/>
      <c r="L10" s="651"/>
      <c r="M10" s="651"/>
    </row>
    <row r="11" spans="2:13" ht="21.75" customHeight="1">
      <c r="B11" s="1888"/>
      <c r="D11" s="147"/>
      <c r="E11" s="651"/>
      <c r="F11" s="651"/>
      <c r="G11" s="651"/>
      <c r="H11" s="651"/>
      <c r="I11" s="651"/>
      <c r="J11" s="651"/>
      <c r="K11" s="651"/>
      <c r="L11" s="651"/>
      <c r="M11" s="651"/>
    </row>
    <row r="12" spans="2:13" ht="21.75" customHeight="1">
      <c r="B12" s="1888"/>
      <c r="D12" s="147"/>
      <c r="E12" s="651"/>
      <c r="F12" s="651"/>
      <c r="G12" s="651"/>
      <c r="H12" s="651"/>
      <c r="I12" s="651"/>
      <c r="J12" s="651"/>
      <c r="K12" s="651"/>
      <c r="L12" s="651"/>
      <c r="M12" s="651"/>
    </row>
    <row r="13" spans="2:13" ht="21.75" customHeight="1">
      <c r="B13" s="1888"/>
      <c r="D13" s="147"/>
      <c r="E13" s="651"/>
      <c r="F13" s="651"/>
      <c r="G13" s="651"/>
      <c r="H13" s="651"/>
      <c r="I13" s="651"/>
      <c r="J13" s="651"/>
      <c r="K13" s="651"/>
      <c r="L13" s="651"/>
      <c r="M13" s="651"/>
    </row>
    <row r="14" spans="2:13" ht="21.75" customHeight="1">
      <c r="B14" s="1888"/>
      <c r="D14" s="147"/>
      <c r="E14" s="651"/>
      <c r="F14" s="651"/>
      <c r="G14" s="651"/>
      <c r="H14" s="651"/>
      <c r="I14" s="651"/>
      <c r="J14" s="651"/>
      <c r="K14" s="651"/>
      <c r="L14" s="651"/>
      <c r="M14" s="651"/>
    </row>
    <row r="15" spans="2:13">
      <c r="B15" s="1888"/>
      <c r="D15" s="290"/>
      <c r="E15" s="203"/>
      <c r="F15" s="203"/>
      <c r="G15" s="203"/>
      <c r="H15" s="203"/>
      <c r="I15" s="203"/>
      <c r="J15" s="203"/>
      <c r="K15" s="203"/>
      <c r="L15" s="203"/>
      <c r="M15" s="203"/>
    </row>
    <row r="16" spans="2:13">
      <c r="B16" s="1888"/>
      <c r="D16" s="34" t="s">
        <v>1347</v>
      </c>
      <c r="E16" s="651"/>
      <c r="F16" s="651"/>
      <c r="G16" s="651"/>
      <c r="H16" s="651"/>
      <c r="I16" s="651"/>
      <c r="J16" s="651"/>
      <c r="K16" s="651"/>
      <c r="L16" s="651"/>
      <c r="M16" s="651"/>
    </row>
    <row r="17" spans="2:13">
      <c r="B17" s="1888"/>
      <c r="D17" s="564" t="s">
        <v>1348</v>
      </c>
      <c r="E17" s="651"/>
      <c r="F17" s="651"/>
      <c r="G17" s="651"/>
      <c r="H17" s="651"/>
      <c r="I17" s="651"/>
      <c r="J17" s="651"/>
      <c r="K17" s="651"/>
      <c r="L17" s="651"/>
      <c r="M17" s="651"/>
    </row>
    <row r="18" spans="2:13" ht="50.45" customHeight="1">
      <c r="B18" s="1888"/>
      <c r="D18" s="427" t="s">
        <v>1349</v>
      </c>
      <c r="E18" s="693" t="s">
        <v>1851</v>
      </c>
      <c r="F18" s="428" t="s">
        <v>1846</v>
      </c>
      <c r="G18" s="428" t="s">
        <v>1350</v>
      </c>
      <c r="H18" s="428" t="s">
        <v>1858</v>
      </c>
      <c r="I18" s="428" t="s">
        <v>1842</v>
      </c>
      <c r="J18" s="428" t="s">
        <v>1843</v>
      </c>
      <c r="K18" s="428" t="s">
        <v>1845</v>
      </c>
      <c r="L18" s="428" t="s">
        <v>1351</v>
      </c>
      <c r="M18" s="496" t="s">
        <v>1352</v>
      </c>
    </row>
    <row r="19" spans="2:13" ht="21.75" customHeight="1">
      <c r="B19" s="1888"/>
      <c r="D19" s="439" t="s">
        <v>838</v>
      </c>
      <c r="E19" s="785">
        <v>4340</v>
      </c>
      <c r="F19" s="371">
        <v>1929</v>
      </c>
      <c r="G19" s="371">
        <v>2411</v>
      </c>
      <c r="H19" s="444">
        <f t="shared" ref="H19:H23" si="0">+I19+J19</f>
        <v>546</v>
      </c>
      <c r="I19" s="371">
        <v>365</v>
      </c>
      <c r="J19" s="371">
        <v>181</v>
      </c>
      <c r="K19" s="371">
        <v>1494</v>
      </c>
      <c r="L19" s="793">
        <v>0.77449999999999997</v>
      </c>
      <c r="M19" s="790">
        <f t="shared" ref="M19:M24" si="1">G19/E19</f>
        <v>0.55552995391705073</v>
      </c>
    </row>
    <row r="20" spans="2:13" ht="21.75" customHeight="1">
      <c r="B20" s="1888"/>
      <c r="D20" s="442" t="s">
        <v>839</v>
      </c>
      <c r="E20" s="786">
        <v>5266</v>
      </c>
      <c r="F20" s="444">
        <v>2613</v>
      </c>
      <c r="G20" s="444">
        <v>2653</v>
      </c>
      <c r="H20" s="444">
        <f t="shared" si="0"/>
        <v>3318</v>
      </c>
      <c r="I20" s="444">
        <v>1701</v>
      </c>
      <c r="J20" s="444">
        <v>1617</v>
      </c>
      <c r="K20" s="444">
        <v>2321</v>
      </c>
      <c r="L20" s="794">
        <v>0.88829999999999998</v>
      </c>
      <c r="M20" s="791">
        <f t="shared" si="1"/>
        <v>0.50379794910748199</v>
      </c>
    </row>
    <row r="21" spans="2:13" ht="21.75" customHeight="1">
      <c r="B21" s="1888"/>
      <c r="D21" s="442" t="s">
        <v>1794</v>
      </c>
      <c r="E21" s="786">
        <v>138</v>
      </c>
      <c r="F21" s="444">
        <v>137</v>
      </c>
      <c r="G21" s="444">
        <v>1</v>
      </c>
      <c r="H21" s="444">
        <f t="shared" si="0"/>
        <v>0</v>
      </c>
      <c r="I21" s="444">
        <v>0</v>
      </c>
      <c r="J21" s="444">
        <v>0</v>
      </c>
      <c r="K21" s="444">
        <v>80</v>
      </c>
      <c r="L21" s="794">
        <v>0.58389999999999997</v>
      </c>
      <c r="M21" s="791">
        <f t="shared" si="1"/>
        <v>7.246376811594203E-3</v>
      </c>
    </row>
    <row r="22" spans="2:13" ht="21.75" customHeight="1">
      <c r="B22" s="1888"/>
      <c r="D22" s="442" t="s">
        <v>840</v>
      </c>
      <c r="E22" s="786">
        <v>7112</v>
      </c>
      <c r="F22" s="444">
        <v>772</v>
      </c>
      <c r="G22" s="444">
        <v>6340</v>
      </c>
      <c r="H22" s="444">
        <f t="shared" si="0"/>
        <v>5114</v>
      </c>
      <c r="I22" s="444">
        <v>342</v>
      </c>
      <c r="J22" s="444">
        <v>4772</v>
      </c>
      <c r="K22" s="444">
        <v>770</v>
      </c>
      <c r="L22" s="794">
        <v>0.99739999999999995</v>
      </c>
      <c r="M22" s="791">
        <f t="shared" si="1"/>
        <v>0.89145106861642298</v>
      </c>
    </row>
    <row r="23" spans="2:13" ht="21.75" customHeight="1">
      <c r="B23" s="1888"/>
      <c r="D23" s="442" t="s">
        <v>841</v>
      </c>
      <c r="E23" s="786">
        <v>2116</v>
      </c>
      <c r="F23" s="444">
        <v>404</v>
      </c>
      <c r="G23" s="444">
        <v>1712</v>
      </c>
      <c r="H23" s="444">
        <f t="shared" si="0"/>
        <v>719</v>
      </c>
      <c r="I23" s="444">
        <v>67</v>
      </c>
      <c r="J23" s="444">
        <v>652</v>
      </c>
      <c r="K23" s="444">
        <v>403</v>
      </c>
      <c r="L23" s="794">
        <v>0.99750000000000005</v>
      </c>
      <c r="M23" s="791">
        <f t="shared" si="1"/>
        <v>0.80907372400756139</v>
      </c>
    </row>
    <row r="24" spans="2:13" ht="21.75" customHeight="1">
      <c r="C24" s="1502"/>
      <c r="D24" s="442" t="s">
        <v>1254</v>
      </c>
      <c r="E24" s="786">
        <v>3336</v>
      </c>
      <c r="F24" s="444">
        <v>502</v>
      </c>
      <c r="G24" s="444">
        <v>2834</v>
      </c>
      <c r="H24" s="444">
        <f>+I24+J24</f>
        <v>0</v>
      </c>
      <c r="I24" s="444">
        <v>0</v>
      </c>
      <c r="J24" s="444">
        <v>0</v>
      </c>
      <c r="K24" s="444">
        <v>485</v>
      </c>
      <c r="L24" s="794">
        <v>0.96609999999999996</v>
      </c>
      <c r="M24" s="791">
        <f t="shared" si="1"/>
        <v>0.84952038369304561</v>
      </c>
    </row>
    <row r="25" spans="2:13" ht="21.75" customHeight="1">
      <c r="D25" s="446" t="s">
        <v>1220</v>
      </c>
      <c r="E25" s="789">
        <f>SUM(E19:E24)</f>
        <v>22308</v>
      </c>
      <c r="F25" s="448">
        <f>SUM(F19:F24)</f>
        <v>6357</v>
      </c>
      <c r="G25" s="448">
        <f>SUM(G19:G24)</f>
        <v>15951</v>
      </c>
      <c r="H25" s="448">
        <f>+I25+J25</f>
        <v>9697</v>
      </c>
      <c r="I25" s="448">
        <f>SUM(I19:I24)</f>
        <v>2475</v>
      </c>
      <c r="J25" s="448">
        <f>SUM(J19:J24)</f>
        <v>7222</v>
      </c>
      <c r="K25" s="448">
        <f>SUM(K19:K24)</f>
        <v>5553</v>
      </c>
      <c r="L25" s="795">
        <v>0.87350000000000005</v>
      </c>
      <c r="M25" s="792">
        <f>+G25/E25</f>
        <v>0.715034965034965</v>
      </c>
    </row>
    <row r="26" spans="2:13">
      <c r="D26" s="2134" t="s">
        <v>1852</v>
      </c>
      <c r="E26" s="2134"/>
      <c r="F26" s="2134"/>
      <c r="G26" s="2134"/>
      <c r="H26" s="2134"/>
      <c r="I26" s="2134"/>
      <c r="J26" s="2134"/>
      <c r="K26" s="2134"/>
      <c r="L26" s="2134"/>
      <c r="M26" s="2134"/>
    </row>
    <row r="27" spans="2:13">
      <c r="D27" s="2135" t="s">
        <v>1853</v>
      </c>
      <c r="E27" s="2135"/>
      <c r="F27" s="2135"/>
      <c r="G27" s="2135"/>
      <c r="H27" s="2135"/>
      <c r="I27" s="2135"/>
      <c r="J27" s="2135"/>
      <c r="K27" s="2135"/>
      <c r="L27" s="2135"/>
      <c r="M27" s="2135"/>
    </row>
    <row r="28" spans="2:13">
      <c r="D28" s="787" t="s">
        <v>1353</v>
      </c>
      <c r="E28" s="788"/>
      <c r="F28" s="788"/>
      <c r="G28" s="788"/>
      <c r="H28" s="788"/>
      <c r="I28" s="788"/>
      <c r="J28" s="788"/>
      <c r="K28" s="788"/>
      <c r="L28" s="788"/>
      <c r="M28" s="788"/>
    </row>
    <row r="29" spans="2:13" ht="21.75" customHeight="1"/>
    <row r="30" spans="2:13" ht="39.950000000000003" customHeight="1">
      <c r="D30" s="427" t="s">
        <v>1354</v>
      </c>
      <c r="E30" s="693" t="s">
        <v>1850</v>
      </c>
      <c r="F30" s="428" t="s">
        <v>1847</v>
      </c>
      <c r="G30" s="428" t="s">
        <v>1868</v>
      </c>
      <c r="H30" s="428" t="s">
        <v>1355</v>
      </c>
      <c r="I30" s="428" t="s">
        <v>1346</v>
      </c>
      <c r="J30" s="496" t="s">
        <v>1848</v>
      </c>
    </row>
    <row r="31" spans="2:13" ht="21.75" customHeight="1">
      <c r="D31" s="796" t="s">
        <v>838</v>
      </c>
      <c r="E31" s="797">
        <f>+E32+E33+E34+E35+E36</f>
        <v>1790</v>
      </c>
      <c r="F31" s="797">
        <f>+F32+F33+F34+F35+F36</f>
        <v>139</v>
      </c>
      <c r="G31" s="797">
        <f>+G32+G33+G34+G35+G36</f>
        <v>1929</v>
      </c>
      <c r="H31" s="797">
        <f>SUM(H32:H36)</f>
        <v>2411</v>
      </c>
      <c r="I31" s="804">
        <f t="shared" ref="I31:I36" si="2">+G31+H31</f>
        <v>4340</v>
      </c>
      <c r="J31" s="809">
        <f t="shared" ref="J31:J43" si="3">+H31/I31</f>
        <v>0.55552995391705073</v>
      </c>
    </row>
    <row r="32" spans="2:13" ht="21.75" customHeight="1">
      <c r="D32" s="800" t="s">
        <v>578</v>
      </c>
      <c r="E32" s="808">
        <v>459</v>
      </c>
      <c r="F32" s="808">
        <v>28</v>
      </c>
      <c r="G32" s="808">
        <f>SUM(E32,F32)</f>
        <v>487</v>
      </c>
      <c r="H32" s="808">
        <v>908</v>
      </c>
      <c r="I32" s="805">
        <f t="shared" si="2"/>
        <v>1395</v>
      </c>
      <c r="J32" s="810">
        <f t="shared" si="3"/>
        <v>0.6508960573476702</v>
      </c>
    </row>
    <row r="33" spans="4:10" ht="21.75" customHeight="1">
      <c r="D33" s="800" t="s">
        <v>577</v>
      </c>
      <c r="E33" s="808">
        <v>319</v>
      </c>
      <c r="F33" s="808">
        <v>18</v>
      </c>
      <c r="G33" s="808">
        <f>+E33+F33</f>
        <v>337</v>
      </c>
      <c r="H33" s="808">
        <v>537</v>
      </c>
      <c r="I33" s="805">
        <f t="shared" si="2"/>
        <v>874</v>
      </c>
      <c r="J33" s="810">
        <f t="shared" si="3"/>
        <v>0.61441647597254001</v>
      </c>
    </row>
    <row r="34" spans="4:10" ht="21.75" customHeight="1">
      <c r="D34" s="800" t="s">
        <v>580</v>
      </c>
      <c r="E34" s="808">
        <v>184</v>
      </c>
      <c r="F34" s="808">
        <v>18</v>
      </c>
      <c r="G34" s="808">
        <f>+E34+F34</f>
        <v>202</v>
      </c>
      <c r="H34" s="808">
        <v>692</v>
      </c>
      <c r="I34" s="805">
        <f t="shared" si="2"/>
        <v>894</v>
      </c>
      <c r="J34" s="810">
        <f t="shared" si="3"/>
        <v>0.77404921700223717</v>
      </c>
    </row>
    <row r="35" spans="4:10" ht="21.75" customHeight="1">
      <c r="D35" s="800" t="s">
        <v>579</v>
      </c>
      <c r="E35" s="808">
        <v>567</v>
      </c>
      <c r="F35" s="808">
        <v>23</v>
      </c>
      <c r="G35" s="808">
        <f>+E35+F35</f>
        <v>590</v>
      </c>
      <c r="H35" s="808">
        <v>264</v>
      </c>
      <c r="I35" s="805">
        <f t="shared" si="2"/>
        <v>854</v>
      </c>
      <c r="J35" s="810">
        <f t="shared" si="3"/>
        <v>0.30913348946135832</v>
      </c>
    </row>
    <row r="36" spans="4:10" ht="21.75" customHeight="1">
      <c r="D36" s="798" t="s">
        <v>1356</v>
      </c>
      <c r="E36" s="799">
        <v>261</v>
      </c>
      <c r="F36" s="799">
        <v>52</v>
      </c>
      <c r="G36" s="799">
        <f>+E36+F36</f>
        <v>313</v>
      </c>
      <c r="H36" s="799">
        <v>10</v>
      </c>
      <c r="I36" s="806">
        <f t="shared" si="2"/>
        <v>323</v>
      </c>
      <c r="J36" s="811">
        <f t="shared" si="3"/>
        <v>3.0959752321981424E-2</v>
      </c>
    </row>
    <row r="37" spans="4:10" ht="21.75" customHeight="1">
      <c r="D37" s="802" t="s">
        <v>839</v>
      </c>
      <c r="E37" s="803">
        <f>+E38+E39</f>
        <v>2478</v>
      </c>
      <c r="F37" s="803">
        <f>+F38+F39</f>
        <v>272</v>
      </c>
      <c r="G37" s="803">
        <f>+G38+G39</f>
        <v>2750</v>
      </c>
      <c r="H37" s="803">
        <f>+H38+H39</f>
        <v>2654</v>
      </c>
      <c r="I37" s="807">
        <f>+I38+I39</f>
        <v>5404</v>
      </c>
      <c r="J37" s="812">
        <f t="shared" si="3"/>
        <v>0.4911176905995559</v>
      </c>
    </row>
    <row r="38" spans="4:10" ht="21.75" customHeight="1">
      <c r="D38" s="800" t="s">
        <v>1794</v>
      </c>
      <c r="E38" s="808">
        <v>133</v>
      </c>
      <c r="F38" s="808">
        <v>4</v>
      </c>
      <c r="G38" s="808">
        <f>+E38+F38</f>
        <v>137</v>
      </c>
      <c r="H38" s="808">
        <v>1</v>
      </c>
      <c r="I38" s="805">
        <f t="shared" ref="I38:I44" si="4">+G38+H38</f>
        <v>138</v>
      </c>
      <c r="J38" s="810">
        <f t="shared" si="3"/>
        <v>7.246376811594203E-3</v>
      </c>
    </row>
    <row r="39" spans="4:10" ht="21.75" customHeight="1">
      <c r="D39" s="798" t="s">
        <v>576</v>
      </c>
      <c r="E39" s="799">
        <v>2345</v>
      </c>
      <c r="F39" s="799">
        <v>268</v>
      </c>
      <c r="G39" s="799">
        <f>+E39+F39</f>
        <v>2613</v>
      </c>
      <c r="H39" s="799">
        <v>2653</v>
      </c>
      <c r="I39" s="806">
        <f t="shared" si="4"/>
        <v>5266</v>
      </c>
      <c r="J39" s="811">
        <f t="shared" si="3"/>
        <v>0.50379794910748199</v>
      </c>
    </row>
    <row r="40" spans="4:10" ht="21.75" customHeight="1">
      <c r="D40" s="802" t="s">
        <v>840</v>
      </c>
      <c r="E40" s="803">
        <f>+E41+E42</f>
        <v>61</v>
      </c>
      <c r="F40" s="803">
        <f>+F41+F42</f>
        <v>711</v>
      </c>
      <c r="G40" s="803">
        <f>+G41+G42</f>
        <v>772</v>
      </c>
      <c r="H40" s="803">
        <f>SUM(H41:H42)</f>
        <v>6340</v>
      </c>
      <c r="I40" s="807">
        <f t="shared" si="4"/>
        <v>7112</v>
      </c>
      <c r="J40" s="812">
        <f t="shared" si="3"/>
        <v>0.89145106861642298</v>
      </c>
    </row>
    <row r="41" spans="4:10" ht="21.75" customHeight="1">
      <c r="D41" s="800" t="s">
        <v>575</v>
      </c>
      <c r="E41" s="808">
        <v>1</v>
      </c>
      <c r="F41" s="808">
        <v>203</v>
      </c>
      <c r="G41" s="808">
        <f>+E41+F41</f>
        <v>204</v>
      </c>
      <c r="H41" s="808">
        <v>1248</v>
      </c>
      <c r="I41" s="805">
        <f t="shared" si="4"/>
        <v>1452</v>
      </c>
      <c r="J41" s="810">
        <f t="shared" si="3"/>
        <v>0.85950413223140498</v>
      </c>
    </row>
    <row r="42" spans="4:10" ht="21.75" customHeight="1">
      <c r="D42" s="798" t="s">
        <v>574</v>
      </c>
      <c r="E42" s="799">
        <v>60</v>
      </c>
      <c r="F42" s="799">
        <v>508</v>
      </c>
      <c r="G42" s="799">
        <f>+E42+F42</f>
        <v>568</v>
      </c>
      <c r="H42" s="799">
        <v>5092</v>
      </c>
      <c r="I42" s="806">
        <f t="shared" si="4"/>
        <v>5660</v>
      </c>
      <c r="J42" s="811">
        <f t="shared" si="3"/>
        <v>0.89964664310954068</v>
      </c>
    </row>
    <row r="43" spans="4:10" ht="21.75" customHeight="1">
      <c r="D43" s="891" t="s">
        <v>841</v>
      </c>
      <c r="E43" s="808">
        <v>404</v>
      </c>
      <c r="F43" s="808">
        <v>0</v>
      </c>
      <c r="G43" s="808">
        <f>+E43+F43</f>
        <v>404</v>
      </c>
      <c r="H43" s="808">
        <v>1712</v>
      </c>
      <c r="I43" s="805">
        <f t="shared" si="4"/>
        <v>2116</v>
      </c>
      <c r="J43" s="810">
        <f t="shared" si="3"/>
        <v>0.80907372400756139</v>
      </c>
    </row>
    <row r="44" spans="4:10" ht="21.75" customHeight="1">
      <c r="D44" s="1457" t="s">
        <v>1254</v>
      </c>
      <c r="E44" s="799">
        <v>502</v>
      </c>
      <c r="F44" s="799">
        <v>0</v>
      </c>
      <c r="G44" s="799">
        <f>+E44+F44</f>
        <v>502</v>
      </c>
      <c r="H44" s="799">
        <v>2834</v>
      </c>
      <c r="I44" s="806">
        <f t="shared" si="4"/>
        <v>3336</v>
      </c>
      <c r="J44" s="811">
        <f>+H44/I44</f>
        <v>0.84952038369304561</v>
      </c>
    </row>
    <row r="45" spans="4:10" ht="21.75" customHeight="1">
      <c r="D45" s="446" t="s">
        <v>1074</v>
      </c>
      <c r="E45" s="789">
        <f>SUM(E31,E37,E40,E43,E44)</f>
        <v>5235</v>
      </c>
      <c r="F45" s="789">
        <f t="shared" ref="F45:I45" si="5">SUM(F31,F37,F40,F43,F44)</f>
        <v>1122</v>
      </c>
      <c r="G45" s="789">
        <f t="shared" si="5"/>
        <v>6357</v>
      </c>
      <c r="H45" s="789">
        <f t="shared" si="5"/>
        <v>15951</v>
      </c>
      <c r="I45" s="789">
        <f t="shared" si="5"/>
        <v>22308</v>
      </c>
      <c r="J45" s="1458">
        <f>H45/I45</f>
        <v>0.715034965034965</v>
      </c>
    </row>
    <row r="46" spans="4:10" ht="29.1" customHeight="1">
      <c r="D46" s="2136" t="s">
        <v>1860</v>
      </c>
      <c r="E46" s="2136"/>
      <c r="F46" s="2136"/>
      <c r="G46" s="2136"/>
      <c r="H46" s="2136"/>
      <c r="I46" s="2136"/>
      <c r="J46" s="2136"/>
    </row>
    <row r="47" spans="4:10" ht="26.1" customHeight="1">
      <c r="D47" s="2126" t="s">
        <v>1870</v>
      </c>
      <c r="E47" s="2126"/>
      <c r="F47" s="2126"/>
      <c r="G47" s="2126"/>
      <c r="H47" s="2126"/>
      <c r="I47" s="2126"/>
      <c r="J47" s="2126"/>
    </row>
    <row r="48" spans="4:10">
      <c r="D48" s="739" t="s">
        <v>1357</v>
      </c>
      <c r="E48" s="788"/>
      <c r="F48" s="788"/>
      <c r="G48" s="788"/>
      <c r="H48" s="788"/>
      <c r="I48" s="788"/>
      <c r="J48" s="788"/>
    </row>
    <row r="50" spans="4:21" ht="21.75" customHeight="1">
      <c r="D50" s="34" t="s">
        <v>1358</v>
      </c>
    </row>
    <row r="51" spans="4:21" ht="21.75" customHeight="1">
      <c r="D51" s="218"/>
      <c r="E51" s="2131" t="s">
        <v>1359</v>
      </c>
      <c r="F51" s="2132"/>
      <c r="G51" s="2132"/>
      <c r="H51" s="2132"/>
      <c r="I51" s="2132"/>
      <c r="J51" s="2132"/>
      <c r="K51" s="2133"/>
      <c r="L51" s="2131" t="s">
        <v>1360</v>
      </c>
      <c r="M51" s="2132"/>
      <c r="N51" s="2132"/>
      <c r="O51" s="2132"/>
      <c r="P51" s="2132"/>
      <c r="Q51" s="2132"/>
      <c r="R51" s="2133"/>
      <c r="S51" s="218"/>
    </row>
    <row r="52" spans="4:21" ht="21.75" customHeight="1">
      <c r="D52" s="218"/>
      <c r="E52" s="2129" t="s">
        <v>1122</v>
      </c>
      <c r="F52" s="2129"/>
      <c r="G52" s="2129"/>
      <c r="H52" s="2129"/>
      <c r="I52" s="2129"/>
      <c r="J52" s="2129"/>
      <c r="K52" s="841"/>
      <c r="L52" s="2130" t="s">
        <v>1122</v>
      </c>
      <c r="M52" s="2129"/>
      <c r="N52" s="2129"/>
      <c r="O52" s="2129"/>
      <c r="P52" s="2129"/>
      <c r="Q52" s="2129"/>
      <c r="S52" s="840"/>
    </row>
    <row r="53" spans="4:21" ht="21.75" customHeight="1">
      <c r="D53" s="816" t="s">
        <v>1362</v>
      </c>
      <c r="E53" s="860" t="s">
        <v>838</v>
      </c>
      <c r="F53" s="861" t="s">
        <v>1363</v>
      </c>
      <c r="G53" s="861" t="s">
        <v>1794</v>
      </c>
      <c r="H53" s="861" t="s">
        <v>840</v>
      </c>
      <c r="I53" s="861" t="s">
        <v>841</v>
      </c>
      <c r="J53" s="861" t="s">
        <v>1254</v>
      </c>
      <c r="K53" s="815" t="s">
        <v>1872</v>
      </c>
      <c r="L53" s="860" t="s">
        <v>838</v>
      </c>
      <c r="M53" s="861" t="s">
        <v>1363</v>
      </c>
      <c r="N53" s="861" t="s">
        <v>1794</v>
      </c>
      <c r="O53" s="861" t="s">
        <v>840</v>
      </c>
      <c r="P53" s="861" t="s">
        <v>841</v>
      </c>
      <c r="Q53" s="861" t="s">
        <v>1254</v>
      </c>
      <c r="R53" s="815" t="s">
        <v>1873</v>
      </c>
      <c r="S53" s="813" t="s">
        <v>1874</v>
      </c>
      <c r="U53"/>
    </row>
    <row r="54" spans="4:21" ht="21.75" customHeight="1">
      <c r="D54" s="243" t="s">
        <v>1364</v>
      </c>
      <c r="E54" s="817">
        <v>61</v>
      </c>
      <c r="F54" s="818">
        <v>223</v>
      </c>
      <c r="G54" s="818">
        <v>0</v>
      </c>
      <c r="H54" s="818">
        <v>0</v>
      </c>
      <c r="I54" s="818">
        <v>0</v>
      </c>
      <c r="J54" s="818">
        <v>0</v>
      </c>
      <c r="K54" s="819">
        <f t="shared" ref="K54:K66" si="6">SUM(E54:J54)</f>
        <v>284</v>
      </c>
      <c r="L54" s="820">
        <v>107</v>
      </c>
      <c r="M54" s="818">
        <v>380</v>
      </c>
      <c r="N54" s="818">
        <v>0</v>
      </c>
      <c r="O54" s="818">
        <v>0</v>
      </c>
      <c r="P54" s="818">
        <v>0</v>
      </c>
      <c r="Q54" s="818">
        <v>0</v>
      </c>
      <c r="R54" s="821">
        <f t="shared" ref="R54:R65" si="7">SUM(L54:Q54)</f>
        <v>487</v>
      </c>
      <c r="S54" s="822">
        <f t="shared" ref="S54:S65" si="8">+K54+R54</f>
        <v>771</v>
      </c>
      <c r="U54"/>
    </row>
    <row r="55" spans="4:21" ht="21.75" customHeight="1">
      <c r="D55" s="823" t="s">
        <v>1365</v>
      </c>
      <c r="E55" s="824">
        <v>176</v>
      </c>
      <c r="F55" s="349">
        <v>87</v>
      </c>
      <c r="G55" s="349">
        <v>2</v>
      </c>
      <c r="H55" s="349">
        <v>3</v>
      </c>
      <c r="I55" s="349">
        <v>1</v>
      </c>
      <c r="J55" s="349">
        <v>26</v>
      </c>
      <c r="K55" s="825">
        <f t="shared" si="6"/>
        <v>295</v>
      </c>
      <c r="L55" s="826">
        <v>296</v>
      </c>
      <c r="M55" s="349">
        <v>183</v>
      </c>
      <c r="N55" s="349">
        <v>0</v>
      </c>
      <c r="O55" s="349">
        <v>12</v>
      </c>
      <c r="P55" s="349">
        <v>22</v>
      </c>
      <c r="Q55" s="349">
        <v>35</v>
      </c>
      <c r="R55" s="827">
        <f t="shared" si="7"/>
        <v>548</v>
      </c>
      <c r="S55" s="814">
        <f t="shared" si="8"/>
        <v>843</v>
      </c>
      <c r="U55"/>
    </row>
    <row r="56" spans="4:21" ht="21.75" customHeight="1">
      <c r="D56" s="823" t="s">
        <v>1366</v>
      </c>
      <c r="E56" s="824">
        <v>29</v>
      </c>
      <c r="F56" s="349">
        <v>97</v>
      </c>
      <c r="G56" s="349">
        <v>3</v>
      </c>
      <c r="H56" s="349">
        <v>4</v>
      </c>
      <c r="I56" s="349">
        <v>3</v>
      </c>
      <c r="J56" s="349">
        <v>13</v>
      </c>
      <c r="K56" s="825">
        <f t="shared" si="6"/>
        <v>149</v>
      </c>
      <c r="L56" s="826">
        <v>200</v>
      </c>
      <c r="M56" s="349">
        <v>187</v>
      </c>
      <c r="N56" s="349">
        <v>2</v>
      </c>
      <c r="O56" s="349">
        <v>171</v>
      </c>
      <c r="P56" s="349">
        <v>39</v>
      </c>
      <c r="Q56" s="349">
        <v>128</v>
      </c>
      <c r="R56" s="827">
        <f t="shared" si="7"/>
        <v>727</v>
      </c>
      <c r="S56" s="814">
        <f t="shared" si="8"/>
        <v>876</v>
      </c>
      <c r="U56"/>
    </row>
    <row r="57" spans="4:21" ht="21.75" customHeight="1">
      <c r="D57" s="823" t="s">
        <v>1367</v>
      </c>
      <c r="E57" s="824">
        <v>72</v>
      </c>
      <c r="F57" s="349">
        <v>166</v>
      </c>
      <c r="G57" s="349">
        <v>9</v>
      </c>
      <c r="H57" s="349">
        <v>26</v>
      </c>
      <c r="I57" s="349">
        <v>33</v>
      </c>
      <c r="J57" s="349">
        <v>40</v>
      </c>
      <c r="K57" s="825">
        <f t="shared" si="6"/>
        <v>346</v>
      </c>
      <c r="L57" s="826">
        <v>454</v>
      </c>
      <c r="M57" s="349">
        <v>747</v>
      </c>
      <c r="N57" s="349">
        <v>3</v>
      </c>
      <c r="O57" s="349">
        <v>201</v>
      </c>
      <c r="P57" s="349">
        <v>67</v>
      </c>
      <c r="Q57" s="349">
        <v>65</v>
      </c>
      <c r="R57" s="827">
        <f t="shared" si="7"/>
        <v>1537</v>
      </c>
      <c r="S57" s="814">
        <f t="shared" si="8"/>
        <v>1883</v>
      </c>
      <c r="U57"/>
    </row>
    <row r="58" spans="4:21" ht="21.75" customHeight="1">
      <c r="D58" s="823" t="s">
        <v>1368</v>
      </c>
      <c r="E58" s="824">
        <v>76</v>
      </c>
      <c r="F58" s="349">
        <v>81</v>
      </c>
      <c r="G58" s="349">
        <v>4</v>
      </c>
      <c r="H58" s="349">
        <v>45</v>
      </c>
      <c r="I58" s="349">
        <v>26</v>
      </c>
      <c r="J58" s="349">
        <v>36</v>
      </c>
      <c r="K58" s="825">
        <f t="shared" si="6"/>
        <v>268</v>
      </c>
      <c r="L58" s="826">
        <v>216</v>
      </c>
      <c r="M58" s="349">
        <v>235</v>
      </c>
      <c r="N58" s="349">
        <v>0</v>
      </c>
      <c r="O58" s="349">
        <v>238</v>
      </c>
      <c r="P58" s="349">
        <v>87</v>
      </c>
      <c r="Q58" s="349">
        <v>87</v>
      </c>
      <c r="R58" s="827">
        <f t="shared" si="7"/>
        <v>863</v>
      </c>
      <c r="S58" s="814">
        <f t="shared" si="8"/>
        <v>1131</v>
      </c>
      <c r="U58"/>
    </row>
    <row r="59" spans="4:21" ht="21.75" customHeight="1">
      <c r="D59" s="823" t="s">
        <v>1369</v>
      </c>
      <c r="E59" s="824">
        <v>37</v>
      </c>
      <c r="F59" s="349">
        <v>23</v>
      </c>
      <c r="G59" s="349">
        <v>12</v>
      </c>
      <c r="H59" s="349">
        <v>2</v>
      </c>
      <c r="I59" s="349">
        <v>8</v>
      </c>
      <c r="J59" s="349">
        <v>11</v>
      </c>
      <c r="K59" s="825">
        <f t="shared" si="6"/>
        <v>93</v>
      </c>
      <c r="L59" s="826">
        <v>111</v>
      </c>
      <c r="M59" s="349">
        <v>60</v>
      </c>
      <c r="N59" s="349">
        <v>7</v>
      </c>
      <c r="O59" s="349">
        <v>2</v>
      </c>
      <c r="P59" s="349">
        <v>37</v>
      </c>
      <c r="Q59" s="349">
        <v>43</v>
      </c>
      <c r="R59" s="827">
        <f t="shared" si="7"/>
        <v>260</v>
      </c>
      <c r="S59" s="814">
        <f t="shared" si="8"/>
        <v>353</v>
      </c>
      <c r="U59"/>
    </row>
    <row r="60" spans="4:21" ht="21.75" customHeight="1">
      <c r="D60" s="823" t="s">
        <v>1370</v>
      </c>
      <c r="E60" s="824">
        <v>24</v>
      </c>
      <c r="F60" s="349">
        <v>24</v>
      </c>
      <c r="G60" s="349">
        <v>6</v>
      </c>
      <c r="H60" s="349">
        <v>9</v>
      </c>
      <c r="I60" s="349">
        <v>4</v>
      </c>
      <c r="J60" s="349">
        <v>2</v>
      </c>
      <c r="K60" s="825">
        <f t="shared" si="6"/>
        <v>69</v>
      </c>
      <c r="L60" s="826">
        <v>32</v>
      </c>
      <c r="M60" s="349">
        <v>32</v>
      </c>
      <c r="N60" s="349">
        <v>12</v>
      </c>
      <c r="O60" s="349">
        <v>38</v>
      </c>
      <c r="P60" s="349">
        <v>12</v>
      </c>
      <c r="Q60" s="349">
        <v>14</v>
      </c>
      <c r="R60" s="827">
        <f t="shared" si="7"/>
        <v>140</v>
      </c>
      <c r="S60" s="814">
        <f t="shared" si="8"/>
        <v>209</v>
      </c>
      <c r="U60"/>
    </row>
    <row r="61" spans="4:21" ht="21.75" customHeight="1">
      <c r="D61" s="823" t="s">
        <v>1371</v>
      </c>
      <c r="E61" s="824">
        <v>2</v>
      </c>
      <c r="F61" s="349">
        <v>3</v>
      </c>
      <c r="G61" s="349">
        <v>17</v>
      </c>
      <c r="H61" s="349">
        <v>1</v>
      </c>
      <c r="I61" s="349">
        <v>0</v>
      </c>
      <c r="J61" s="349">
        <v>0</v>
      </c>
      <c r="K61" s="825">
        <f t="shared" si="6"/>
        <v>23</v>
      </c>
      <c r="L61" s="826">
        <v>28</v>
      </c>
      <c r="M61" s="349">
        <v>8</v>
      </c>
      <c r="N61" s="349">
        <v>17</v>
      </c>
      <c r="O61" s="349">
        <v>15</v>
      </c>
      <c r="P61" s="349">
        <v>8</v>
      </c>
      <c r="Q61" s="349">
        <v>2</v>
      </c>
      <c r="R61" s="827">
        <f t="shared" si="7"/>
        <v>78</v>
      </c>
      <c r="S61" s="814">
        <f t="shared" si="8"/>
        <v>101</v>
      </c>
      <c r="U61"/>
    </row>
    <row r="62" spans="4:21" ht="21.75" customHeight="1">
      <c r="D62" s="823" t="s">
        <v>1372</v>
      </c>
      <c r="E62" s="824">
        <v>4</v>
      </c>
      <c r="F62" s="349">
        <v>0</v>
      </c>
      <c r="G62" s="349">
        <v>8</v>
      </c>
      <c r="H62" s="349">
        <v>2</v>
      </c>
      <c r="I62" s="349">
        <v>1</v>
      </c>
      <c r="J62" s="349">
        <v>0</v>
      </c>
      <c r="K62" s="825">
        <f t="shared" si="6"/>
        <v>15</v>
      </c>
      <c r="L62" s="826">
        <v>4</v>
      </c>
      <c r="M62" s="349">
        <v>5</v>
      </c>
      <c r="N62" s="349">
        <v>26</v>
      </c>
      <c r="O62" s="349">
        <v>3</v>
      </c>
      <c r="P62" s="349">
        <v>3</v>
      </c>
      <c r="Q62" s="349">
        <v>0</v>
      </c>
      <c r="R62" s="827">
        <f t="shared" si="7"/>
        <v>41</v>
      </c>
      <c r="S62" s="814">
        <f t="shared" si="8"/>
        <v>56</v>
      </c>
      <c r="U62"/>
    </row>
    <row r="63" spans="4:21" ht="21.75" customHeight="1">
      <c r="D63" s="823" t="s">
        <v>1373</v>
      </c>
      <c r="E63" s="824">
        <v>0</v>
      </c>
      <c r="F63" s="349">
        <v>0</v>
      </c>
      <c r="G63" s="349">
        <v>3</v>
      </c>
      <c r="H63" s="349">
        <v>0</v>
      </c>
      <c r="I63" s="349">
        <v>0</v>
      </c>
      <c r="J63" s="349">
        <v>0</v>
      </c>
      <c r="K63" s="825">
        <f t="shared" si="6"/>
        <v>3</v>
      </c>
      <c r="L63" s="826">
        <v>0</v>
      </c>
      <c r="M63" s="349">
        <v>0</v>
      </c>
      <c r="N63" s="349">
        <v>6</v>
      </c>
      <c r="O63" s="349">
        <v>0</v>
      </c>
      <c r="P63" s="349">
        <v>1</v>
      </c>
      <c r="Q63" s="349">
        <v>0</v>
      </c>
      <c r="R63" s="827">
        <f t="shared" si="7"/>
        <v>7</v>
      </c>
      <c r="S63" s="814">
        <f t="shared" si="8"/>
        <v>10</v>
      </c>
      <c r="U63"/>
    </row>
    <row r="64" spans="4:21" ht="21.75" customHeight="1">
      <c r="D64" s="823" t="s">
        <v>1374</v>
      </c>
      <c r="E64" s="824">
        <v>0</v>
      </c>
      <c r="F64" s="349">
        <v>0</v>
      </c>
      <c r="G64" s="349">
        <v>0</v>
      </c>
      <c r="H64" s="349">
        <v>0</v>
      </c>
      <c r="I64" s="349">
        <v>0</v>
      </c>
      <c r="J64" s="349">
        <v>0</v>
      </c>
      <c r="K64" s="825">
        <f t="shared" si="6"/>
        <v>0</v>
      </c>
      <c r="L64" s="826">
        <v>0</v>
      </c>
      <c r="M64" s="349">
        <v>0</v>
      </c>
      <c r="N64" s="349">
        <v>0</v>
      </c>
      <c r="O64" s="349">
        <v>0</v>
      </c>
      <c r="P64" s="349">
        <v>0</v>
      </c>
      <c r="Q64" s="349">
        <v>0</v>
      </c>
      <c r="R64" s="827">
        <f t="shared" si="7"/>
        <v>0</v>
      </c>
      <c r="S64" s="814">
        <f t="shared" si="8"/>
        <v>0</v>
      </c>
      <c r="U64"/>
    </row>
    <row r="65" spans="4:21" ht="21.75" customHeight="1">
      <c r="D65" s="828" t="s">
        <v>1541</v>
      </c>
      <c r="E65" s="829">
        <v>0</v>
      </c>
      <c r="F65" s="830">
        <v>28</v>
      </c>
      <c r="G65" s="830">
        <v>0</v>
      </c>
      <c r="H65" s="830">
        <v>0</v>
      </c>
      <c r="I65" s="830">
        <v>36</v>
      </c>
      <c r="J65" s="830">
        <v>0</v>
      </c>
      <c r="K65" s="831">
        <f t="shared" si="6"/>
        <v>64</v>
      </c>
      <c r="L65" s="832">
        <v>0</v>
      </c>
      <c r="M65" s="830">
        <v>44</v>
      </c>
      <c r="N65" s="830">
        <v>0</v>
      </c>
      <c r="O65" s="830">
        <v>0</v>
      </c>
      <c r="P65" s="830">
        <v>16</v>
      </c>
      <c r="Q65" s="830">
        <v>0</v>
      </c>
      <c r="R65" s="833">
        <f t="shared" si="7"/>
        <v>60</v>
      </c>
      <c r="S65" s="834">
        <f t="shared" si="8"/>
        <v>124</v>
      </c>
      <c r="U65"/>
    </row>
    <row r="66" spans="4:21" ht="21.75" customHeight="1">
      <c r="D66" s="835" t="s">
        <v>1874</v>
      </c>
      <c r="E66" s="836">
        <f t="shared" ref="E66:I66" si="9">SUM(E54:E65)</f>
        <v>481</v>
      </c>
      <c r="F66" s="837">
        <f>SUM(F54:F65)</f>
        <v>732</v>
      </c>
      <c r="G66" s="837">
        <f t="shared" si="9"/>
        <v>64</v>
      </c>
      <c r="H66" s="837">
        <f t="shared" si="9"/>
        <v>92</v>
      </c>
      <c r="I66" s="837">
        <f t="shared" si="9"/>
        <v>112</v>
      </c>
      <c r="J66" s="837">
        <f>SUM(J54:J65)</f>
        <v>128</v>
      </c>
      <c r="K66" s="838">
        <f t="shared" si="6"/>
        <v>1609</v>
      </c>
      <c r="L66" s="839">
        <f t="shared" ref="L66:S66" si="10">SUM(L54:L65)</f>
        <v>1448</v>
      </c>
      <c r="M66" s="837">
        <f>SUM(M54:M65)</f>
        <v>1881</v>
      </c>
      <c r="N66" s="837">
        <f t="shared" si="10"/>
        <v>73</v>
      </c>
      <c r="O66" s="837">
        <f t="shared" si="10"/>
        <v>680</v>
      </c>
      <c r="P66" s="837">
        <f t="shared" si="10"/>
        <v>292</v>
      </c>
      <c r="Q66" s="837">
        <f>SUM(Q54:Q65)</f>
        <v>374</v>
      </c>
      <c r="R66" s="838">
        <f t="shared" si="10"/>
        <v>4748</v>
      </c>
      <c r="S66" s="838">
        <f t="shared" si="10"/>
        <v>6357</v>
      </c>
      <c r="U66"/>
    </row>
    <row r="67" spans="4:21" ht="21.75" customHeight="1">
      <c r="D67" s="635"/>
      <c r="E67" s="176"/>
      <c r="F67" s="177"/>
      <c r="G67" s="176"/>
      <c r="H67" s="176"/>
      <c r="I67" s="176"/>
      <c r="J67" s="176"/>
      <c r="K67" s="176"/>
      <c r="L67" s="176"/>
      <c r="M67" s="176"/>
      <c r="N67" s="176"/>
      <c r="O67" s="176"/>
      <c r="P67" s="176"/>
      <c r="Q67" s="176"/>
      <c r="R67" s="176"/>
      <c r="S67" s="176"/>
    </row>
    <row r="68" spans="4:21" ht="21.75" customHeight="1">
      <c r="D68" s="34" t="s">
        <v>1889</v>
      </c>
      <c r="E68" s="176"/>
      <c r="F68" s="177"/>
      <c r="G68" s="176"/>
      <c r="H68" s="176"/>
      <c r="I68" s="176"/>
      <c r="J68" s="176"/>
      <c r="K68" s="176"/>
      <c r="L68" s="176"/>
      <c r="M68" s="176"/>
      <c r="N68" s="176"/>
      <c r="O68" s="176"/>
      <c r="P68" s="176"/>
      <c r="Q68" s="176"/>
      <c r="R68" s="176"/>
      <c r="S68" s="176"/>
    </row>
    <row r="69" spans="4:21" ht="22.35" customHeight="1">
      <c r="D69" s="15"/>
      <c r="E69" s="14" t="s">
        <v>1359</v>
      </c>
      <c r="F69" s="844" t="s">
        <v>1360</v>
      </c>
    </row>
    <row r="70" spans="4:21" ht="21.75" customHeight="1">
      <c r="D70" s="842" t="s">
        <v>838</v>
      </c>
      <c r="E70" s="1453">
        <v>0.88400000000000001</v>
      </c>
      <c r="F70" s="1454">
        <v>0.88</v>
      </c>
    </row>
    <row r="71" spans="4:21" ht="21.75" customHeight="1">
      <c r="D71" s="843" t="s">
        <v>839</v>
      </c>
      <c r="E71" s="1451">
        <v>0.98</v>
      </c>
      <c r="F71" s="1452">
        <v>1</v>
      </c>
    </row>
    <row r="72" spans="4:21" ht="21.75" customHeight="1">
      <c r="D72" s="843" t="s">
        <v>840</v>
      </c>
      <c r="E72" s="1451">
        <v>1</v>
      </c>
      <c r="F72" s="1452">
        <v>1</v>
      </c>
    </row>
    <row r="73" spans="4:21" ht="21.75" customHeight="1">
      <c r="D73" s="843" t="s">
        <v>1254</v>
      </c>
      <c r="E73" s="1451">
        <v>1</v>
      </c>
      <c r="F73" s="1452">
        <v>1</v>
      </c>
    </row>
    <row r="74" spans="4:21" ht="21.75" customHeight="1">
      <c r="D74" s="843" t="s">
        <v>841</v>
      </c>
      <c r="E74" s="1451">
        <v>1</v>
      </c>
      <c r="F74" s="1452">
        <v>1</v>
      </c>
    </row>
    <row r="75" spans="4:21" ht="21.75" customHeight="1">
      <c r="D75" s="34" t="s">
        <v>1375</v>
      </c>
      <c r="E75" s="219"/>
      <c r="F75" s="219"/>
    </row>
    <row r="76" spans="4:21">
      <c r="D76" s="564" t="s">
        <v>1876</v>
      </c>
      <c r="E76" s="219"/>
      <c r="F76" s="219"/>
    </row>
    <row r="77" spans="4:21" ht="21.75" customHeight="1">
      <c r="D77" s="15"/>
      <c r="E77" s="14" t="s">
        <v>1273</v>
      </c>
      <c r="F77" s="844" t="s">
        <v>1350</v>
      </c>
      <c r="I77" s="1434"/>
      <c r="J77" s="1434"/>
      <c r="K77" s="1434"/>
      <c r="L77" s="1434"/>
      <c r="M77" s="1434"/>
      <c r="N77" s="1434"/>
    </row>
    <row r="78" spans="4:21" ht="21.75" customHeight="1">
      <c r="D78" s="842" t="s">
        <v>1376</v>
      </c>
      <c r="E78" s="1453">
        <v>0</v>
      </c>
      <c r="F78" s="1454">
        <v>0</v>
      </c>
      <c r="I78" s="1434"/>
      <c r="J78" s="1434"/>
      <c r="K78" s="1434"/>
      <c r="L78" s="1434"/>
      <c r="M78" s="1434"/>
      <c r="N78" s="1434"/>
    </row>
    <row r="79" spans="4:21" ht="21.75" customHeight="1">
      <c r="D79" s="843" t="s">
        <v>1377</v>
      </c>
      <c r="E79" s="845">
        <v>0.74119999999999997</v>
      </c>
      <c r="F79" s="1433" t="s">
        <v>1378</v>
      </c>
      <c r="I79" s="1436"/>
      <c r="J79" s="1434"/>
      <c r="K79" s="1434"/>
      <c r="L79" s="1434"/>
      <c r="M79" s="1434"/>
      <c r="N79" s="1434"/>
    </row>
    <row r="80" spans="4:21" ht="21.75" customHeight="1">
      <c r="D80" s="843" t="s">
        <v>840</v>
      </c>
      <c r="E80" s="1451">
        <v>0</v>
      </c>
      <c r="F80" s="1452">
        <v>0.46</v>
      </c>
      <c r="I80" s="1436"/>
      <c r="J80" s="1434"/>
      <c r="K80" s="1434"/>
      <c r="L80" s="1434"/>
      <c r="M80" s="1434"/>
      <c r="N80" s="1434"/>
    </row>
    <row r="81" spans="4:15" ht="21.75" customHeight="1">
      <c r="D81" s="843" t="s">
        <v>1254</v>
      </c>
      <c r="E81" s="1451">
        <v>0.66900000000000004</v>
      </c>
      <c r="F81" s="1455">
        <v>0</v>
      </c>
      <c r="I81" s="1436"/>
      <c r="J81" s="1434"/>
      <c r="K81" s="1434"/>
      <c r="L81" s="1434"/>
      <c r="M81" s="1434"/>
      <c r="N81" s="1434"/>
    </row>
    <row r="82" spans="4:15" ht="21.75" customHeight="1">
      <c r="D82" s="843" t="s">
        <v>841</v>
      </c>
      <c r="E82" s="1451">
        <v>0.22</v>
      </c>
      <c r="F82" s="1455">
        <v>0</v>
      </c>
      <c r="I82" s="1436"/>
      <c r="J82" s="1434"/>
      <c r="K82" s="1434"/>
      <c r="L82" s="1434"/>
      <c r="M82" s="1434"/>
      <c r="N82" s="1434"/>
      <c r="O82" s="1434"/>
    </row>
    <row r="83" spans="4:15" ht="21.75" customHeight="1">
      <c r="D83" s="16" t="s">
        <v>1379</v>
      </c>
      <c r="E83" s="846">
        <v>0.25600000000000001</v>
      </c>
      <c r="F83" s="847"/>
      <c r="I83" s="1436"/>
      <c r="J83" s="1434"/>
      <c r="K83" s="1434"/>
      <c r="L83" s="1434"/>
      <c r="M83" s="1434"/>
      <c r="N83" s="1434"/>
      <c r="O83" s="1434"/>
    </row>
    <row r="84" spans="4:15" ht="17.25" customHeight="1">
      <c r="D84" s="746" t="s">
        <v>1878</v>
      </c>
      <c r="E84" s="163"/>
      <c r="F84" s="163"/>
      <c r="I84" s="1435"/>
      <c r="J84" s="1434"/>
      <c r="K84" s="1434"/>
      <c r="L84" s="1434"/>
      <c r="M84" s="1434"/>
      <c r="N84" s="1434"/>
      <c r="O84" s="1434"/>
    </row>
    <row r="85" spans="4:15" ht="11.25" customHeight="1">
      <c r="D85" s="744" t="s">
        <v>1380</v>
      </c>
      <c r="I85" s="1437"/>
      <c r="J85" s="1434"/>
      <c r="K85" s="1434"/>
      <c r="L85" s="1434"/>
      <c r="M85" s="1434"/>
      <c r="N85" s="1434"/>
      <c r="O85" s="1434"/>
    </row>
    <row r="86" spans="4:15" ht="21.75" customHeight="1">
      <c r="D86" s="34" t="s">
        <v>1381</v>
      </c>
      <c r="E86" s="219"/>
      <c r="I86" s="1434"/>
      <c r="J86" s="1434"/>
      <c r="K86" s="1434"/>
      <c r="L86" s="1434"/>
      <c r="M86" s="1434"/>
      <c r="N86" s="1434"/>
      <c r="O86" s="1434"/>
    </row>
    <row r="87" spans="4:15" ht="16.7" customHeight="1">
      <c r="D87" s="564" t="s">
        <v>1883</v>
      </c>
      <c r="E87" s="219"/>
    </row>
    <row r="88" spans="4:15" ht="16.7" customHeight="1">
      <c r="D88" s="564"/>
      <c r="E88" s="219"/>
    </row>
    <row r="89" spans="4:15" ht="16.7" customHeight="1">
      <c r="D89" s="850" t="s">
        <v>1108</v>
      </c>
      <c r="E89" s="851"/>
      <c r="G89" s="703" t="s">
        <v>1108</v>
      </c>
      <c r="H89" s="848" t="s">
        <v>1382</v>
      </c>
    </row>
    <row r="90" spans="4:15" ht="21.75" customHeight="1">
      <c r="D90" s="545" t="s">
        <v>838</v>
      </c>
      <c r="E90" s="175">
        <v>0</v>
      </c>
      <c r="G90" s="179" t="s">
        <v>838</v>
      </c>
      <c r="H90" s="1449">
        <v>0.1384</v>
      </c>
    </row>
    <row r="91" spans="4:15" ht="21.75" customHeight="1">
      <c r="D91" s="545" t="s">
        <v>839</v>
      </c>
      <c r="E91" s="175">
        <v>0</v>
      </c>
      <c r="G91" s="179" t="s">
        <v>839</v>
      </c>
      <c r="H91" s="849">
        <v>0.1925</v>
      </c>
    </row>
    <row r="92" spans="4:15" ht="21.75" customHeight="1">
      <c r="D92" s="545" t="s">
        <v>840</v>
      </c>
      <c r="E92" s="175">
        <v>0</v>
      </c>
      <c r="G92" s="179" t="s">
        <v>840</v>
      </c>
      <c r="H92" s="1449">
        <v>0</v>
      </c>
    </row>
    <row r="93" spans="4:15" ht="21.75" customHeight="1">
      <c r="D93" s="545" t="s">
        <v>1254</v>
      </c>
      <c r="E93" s="175">
        <v>0</v>
      </c>
      <c r="G93" s="179" t="s">
        <v>1254</v>
      </c>
      <c r="H93" s="1449">
        <v>8.3000000000000004E-2</v>
      </c>
    </row>
    <row r="94" spans="4:15" ht="21.75" customHeight="1">
      <c r="D94" s="545" t="s">
        <v>841</v>
      </c>
      <c r="E94" s="175">
        <v>0</v>
      </c>
      <c r="G94" s="179" t="s">
        <v>841</v>
      </c>
      <c r="H94" s="1449">
        <v>0.109</v>
      </c>
    </row>
    <row r="97" spans="4:7" ht="21.75" customHeight="1">
      <c r="D97" s="15" t="s">
        <v>1383</v>
      </c>
      <c r="E97" s="14" t="s">
        <v>1074</v>
      </c>
      <c r="F97" s="844" t="s">
        <v>1359</v>
      </c>
      <c r="G97" s="844" t="s">
        <v>1360</v>
      </c>
    </row>
    <row r="98" spans="4:7" ht="21.75" customHeight="1">
      <c r="D98" s="545" t="s">
        <v>838</v>
      </c>
      <c r="E98" s="858">
        <f>+E99+E100+E101+E102+E103</f>
        <v>2411</v>
      </c>
      <c r="F98" s="1287">
        <f>+F99+F100+F101+F102+F103</f>
        <v>350</v>
      </c>
      <c r="G98" s="859">
        <f>+G99+G100+G101+G102+G103</f>
        <v>2061</v>
      </c>
    </row>
    <row r="99" spans="4:7" ht="21.75" customHeight="1">
      <c r="D99" s="488" t="s">
        <v>578</v>
      </c>
      <c r="E99" s="852">
        <f>+F99+G99</f>
        <v>908</v>
      </c>
      <c r="F99" s="875">
        <v>118</v>
      </c>
      <c r="G99" s="737">
        <v>790</v>
      </c>
    </row>
    <row r="100" spans="4:7" ht="21.75" customHeight="1">
      <c r="D100" s="488" t="s">
        <v>577</v>
      </c>
      <c r="E100" s="852">
        <f>+F100+G100</f>
        <v>537</v>
      </c>
      <c r="F100" s="875">
        <v>62</v>
      </c>
      <c r="G100" s="737">
        <v>475</v>
      </c>
    </row>
    <row r="101" spans="4:7" ht="21.75" customHeight="1">
      <c r="D101" s="488" t="s">
        <v>580</v>
      </c>
      <c r="E101" s="852">
        <f>+F101+G101</f>
        <v>692</v>
      </c>
      <c r="F101" s="875">
        <v>126</v>
      </c>
      <c r="G101" s="737">
        <v>566</v>
      </c>
    </row>
    <row r="102" spans="4:7" ht="21.75" customHeight="1">
      <c r="D102" s="488" t="s">
        <v>579</v>
      </c>
      <c r="E102" s="852">
        <f>+F102+G102</f>
        <v>264</v>
      </c>
      <c r="F102" s="875">
        <v>38</v>
      </c>
      <c r="G102" s="737">
        <v>226</v>
      </c>
    </row>
    <row r="103" spans="4:7" ht="21.75" customHeight="1">
      <c r="D103" s="853" t="s">
        <v>1384</v>
      </c>
      <c r="E103" s="854">
        <f>+F103+G103</f>
        <v>10</v>
      </c>
      <c r="F103" s="1190">
        <v>6</v>
      </c>
      <c r="G103" s="738">
        <v>4</v>
      </c>
    </row>
    <row r="104" spans="4:7" ht="21.75" customHeight="1">
      <c r="D104" s="545" t="s">
        <v>839</v>
      </c>
      <c r="E104" s="858">
        <f>+E105+E106</f>
        <v>2654</v>
      </c>
      <c r="F104" s="1288">
        <f>+F105+F106</f>
        <v>253</v>
      </c>
      <c r="G104" s="859">
        <f>+G105+G106</f>
        <v>2401</v>
      </c>
    </row>
    <row r="105" spans="4:7" ht="21.75" customHeight="1">
      <c r="D105" s="488" t="s">
        <v>1794</v>
      </c>
      <c r="E105" s="852">
        <f>+F105+G105</f>
        <v>1</v>
      </c>
      <c r="F105" s="875">
        <v>0</v>
      </c>
      <c r="G105" s="737">
        <v>1</v>
      </c>
    </row>
    <row r="106" spans="4:7" ht="21.75" customHeight="1">
      <c r="D106" s="853" t="s">
        <v>576</v>
      </c>
      <c r="E106" s="854">
        <f>+F106+G106</f>
        <v>2653</v>
      </c>
      <c r="F106" s="1190">
        <v>253</v>
      </c>
      <c r="G106" s="738">
        <v>2400</v>
      </c>
    </row>
    <row r="107" spans="4:7" ht="21.75" customHeight="1">
      <c r="D107" s="545" t="s">
        <v>840</v>
      </c>
      <c r="E107" s="858">
        <f>+E108+E109</f>
        <v>6340</v>
      </c>
      <c r="F107" s="1288">
        <f>+F108+F109</f>
        <v>599</v>
      </c>
      <c r="G107" s="859">
        <f>+G108+G109</f>
        <v>5741</v>
      </c>
    </row>
    <row r="108" spans="4:7" ht="21.75" customHeight="1">
      <c r="D108" s="488" t="s">
        <v>575</v>
      </c>
      <c r="E108" s="852">
        <f>+F108+G108</f>
        <v>1248</v>
      </c>
      <c r="F108" s="875">
        <v>122</v>
      </c>
      <c r="G108" s="737">
        <v>1126</v>
      </c>
    </row>
    <row r="109" spans="4:7" ht="21.75" customHeight="1">
      <c r="D109" s="853" t="s">
        <v>574</v>
      </c>
      <c r="E109" s="854">
        <f>+F109+G109</f>
        <v>5092</v>
      </c>
      <c r="F109" s="1190">
        <v>477</v>
      </c>
      <c r="G109" s="738">
        <v>4615</v>
      </c>
    </row>
    <row r="110" spans="4:7" ht="21.75" customHeight="1">
      <c r="D110" s="545" t="s">
        <v>1961</v>
      </c>
      <c r="E110" s="858">
        <f>+E111+E112</f>
        <v>4546</v>
      </c>
      <c r="F110" s="1288">
        <f>+F111+F112</f>
        <v>525</v>
      </c>
      <c r="G110" s="859">
        <f>+G111+G112</f>
        <v>4021</v>
      </c>
    </row>
    <row r="111" spans="4:7" ht="21.75" customHeight="1">
      <c r="D111" s="488" t="s">
        <v>572</v>
      </c>
      <c r="E111" s="852">
        <f>+F111+G111</f>
        <v>1712</v>
      </c>
      <c r="F111" s="875">
        <v>228</v>
      </c>
      <c r="G111" s="737">
        <v>1484</v>
      </c>
    </row>
    <row r="112" spans="4:7" ht="21.75" customHeight="1">
      <c r="D112" s="853" t="s">
        <v>573</v>
      </c>
      <c r="E112" s="854">
        <f>+F112+G112</f>
        <v>2834</v>
      </c>
      <c r="F112" s="1190">
        <v>297</v>
      </c>
      <c r="G112" s="738">
        <v>2537</v>
      </c>
    </row>
    <row r="113" spans="4:7" ht="21.75" customHeight="1">
      <c r="D113" s="855" t="s">
        <v>1074</v>
      </c>
      <c r="E113" s="856">
        <f>+E98+E104+E107+E110</f>
        <v>15951</v>
      </c>
      <c r="F113" s="880">
        <f>+F98+F104+F107+F110</f>
        <v>1727</v>
      </c>
      <c r="G113" s="857">
        <f>+G98+G104+G107+G110</f>
        <v>14224</v>
      </c>
    </row>
  </sheetData>
  <sheetProtection algorithmName="SHA-512" hashValue="ARgYwSo35w1gLpVRUfdeJwlEhicBaaaMXW80FGfhDBS86WXDsNsLA5BbYNxPYFFSaYPlSWiIZ1q3VUA+sNKb9w==" saltValue="rHd9xEzoNqHCKqbHW7KIJQ==" spinCount="100000" sheet="1" objects="1" scenarios="1"/>
  <mergeCells count="9">
    <mergeCell ref="E52:J52"/>
    <mergeCell ref="L52:Q52"/>
    <mergeCell ref="L51:R51"/>
    <mergeCell ref="E51:K51"/>
    <mergeCell ref="B6:B23"/>
    <mergeCell ref="D26:M26"/>
    <mergeCell ref="D27:M27"/>
    <mergeCell ref="D46:J46"/>
    <mergeCell ref="D47:J47"/>
  </mergeCells>
  <pageMargins left="0.75" right="0.75" top="1" bottom="1" header="0.5" footer="0.5"/>
  <pageSetup orientation="portrait" horizontalDpi="4294967295" verticalDpi="4294967295" r:id="rId1"/>
  <customProperties>
    <customPr name="_pios_id" r:id="rId2"/>
  </customProperties>
  <drawing r:id="rId3"/>
  <legacyDrawing r:id="rId4"/>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B5:L118"/>
  <sheetViews>
    <sheetView showGridLines="0" showRuler="0" topLeftCell="A57" zoomScaleNormal="100" workbookViewId="0">
      <selection activeCell="L7" sqref="L7"/>
    </sheetView>
  </sheetViews>
  <sheetFormatPr defaultColWidth="12.85546875" defaultRowHeight="12.75"/>
  <cols>
    <col min="1" max="3" width="12.85546875" style="148"/>
    <col min="4" max="4" width="36.140625" style="148" customWidth="1"/>
    <col min="5" max="11" width="14.5703125" style="148" customWidth="1"/>
    <col min="12" max="14" width="14.42578125" style="148" customWidth="1"/>
    <col min="15" max="16384" width="12.85546875" style="148"/>
  </cols>
  <sheetData>
    <row r="5" spans="2:10" ht="21.75" customHeight="1">
      <c r="D5" s="147" t="s">
        <v>441</v>
      </c>
      <c r="E5" s="651"/>
      <c r="F5" s="651"/>
      <c r="G5" s="651"/>
      <c r="H5" s="651"/>
      <c r="I5" s="651"/>
    </row>
    <row r="6" spans="2:10" ht="21.75" customHeight="1">
      <c r="B6" s="1888"/>
      <c r="D6" s="34" t="s">
        <v>1771</v>
      </c>
    </row>
    <row r="7" spans="2:10" ht="21.75" customHeight="1">
      <c r="B7" s="1888"/>
      <c r="E7" s="2138" t="s">
        <v>1777</v>
      </c>
      <c r="F7" s="2139"/>
      <c r="G7" s="2137" t="s">
        <v>1772</v>
      </c>
      <c r="H7" s="2138"/>
    </row>
    <row r="8" spans="2:10" ht="34.35" customHeight="1">
      <c r="B8" s="1888"/>
      <c r="D8" s="864" t="s">
        <v>1801</v>
      </c>
      <c r="E8" s="865" t="s">
        <v>1359</v>
      </c>
      <c r="F8" s="866" t="s">
        <v>1360</v>
      </c>
      <c r="G8" s="865" t="s">
        <v>1359</v>
      </c>
      <c r="H8" s="866" t="s">
        <v>1360</v>
      </c>
      <c r="I8" s="867" t="s">
        <v>1074</v>
      </c>
      <c r="J8" s="1768" t="s">
        <v>1776</v>
      </c>
    </row>
    <row r="9" spans="2:10" ht="21.75" customHeight="1">
      <c r="B9" s="1888"/>
      <c r="D9" s="488" t="s">
        <v>1803</v>
      </c>
      <c r="E9" s="871">
        <v>0</v>
      </c>
      <c r="F9" s="872">
        <v>0</v>
      </c>
      <c r="G9" s="873">
        <v>0</v>
      </c>
      <c r="H9" s="874">
        <v>0</v>
      </c>
      <c r="I9" s="1864">
        <f t="shared" ref="I9:I16" si="0">SUM(G9:H9)</f>
        <v>0</v>
      </c>
      <c r="J9" s="737">
        <v>0</v>
      </c>
    </row>
    <row r="10" spans="2:10" ht="21.75" customHeight="1">
      <c r="B10" s="1888"/>
      <c r="D10" s="488" t="s">
        <v>1385</v>
      </c>
      <c r="E10" s="871">
        <f t="shared" ref="E10:E17" si="1">+G10/I10</f>
        <v>0.3</v>
      </c>
      <c r="F10" s="872">
        <f t="shared" ref="F10:F17" si="2">+H10/I10</f>
        <v>0.7</v>
      </c>
      <c r="G10" s="873">
        <v>3</v>
      </c>
      <c r="H10" s="874">
        <v>7</v>
      </c>
      <c r="I10" s="1864">
        <f t="shared" si="0"/>
        <v>10</v>
      </c>
      <c r="J10" s="737">
        <v>0</v>
      </c>
    </row>
    <row r="11" spans="2:10" ht="21.75" customHeight="1">
      <c r="B11" s="1888"/>
      <c r="D11" s="488" t="s">
        <v>1804</v>
      </c>
      <c r="E11" s="871">
        <f t="shared" si="1"/>
        <v>0.24203821656050956</v>
      </c>
      <c r="F11" s="872">
        <f t="shared" si="2"/>
        <v>0.7579617834394905</v>
      </c>
      <c r="G11" s="873">
        <v>38</v>
      </c>
      <c r="H11" s="874">
        <v>119</v>
      </c>
      <c r="I11" s="1864">
        <f t="shared" si="0"/>
        <v>157</v>
      </c>
      <c r="J11" s="737">
        <v>9</v>
      </c>
    </row>
    <row r="12" spans="2:10" ht="21.75" customHeight="1">
      <c r="B12" s="1888"/>
      <c r="D12" s="488" t="s">
        <v>1805</v>
      </c>
      <c r="E12" s="871">
        <f t="shared" si="1"/>
        <v>0.28825622775800713</v>
      </c>
      <c r="F12" s="872">
        <f t="shared" si="2"/>
        <v>0.71174377224199292</v>
      </c>
      <c r="G12" s="873">
        <v>162</v>
      </c>
      <c r="H12" s="874">
        <v>400</v>
      </c>
      <c r="I12" s="1864">
        <f t="shared" si="0"/>
        <v>562</v>
      </c>
      <c r="J12" s="737">
        <v>57</v>
      </c>
    </row>
    <row r="13" spans="2:10" ht="21.75" customHeight="1">
      <c r="B13" s="1888"/>
      <c r="D13" s="488" t="s">
        <v>1806</v>
      </c>
      <c r="E13" s="871">
        <f t="shared" si="1"/>
        <v>0.20371599203715993</v>
      </c>
      <c r="F13" s="872">
        <f t="shared" si="2"/>
        <v>0.79628400796284005</v>
      </c>
      <c r="G13" s="873">
        <v>614</v>
      </c>
      <c r="H13" s="874">
        <v>2400</v>
      </c>
      <c r="I13" s="1864">
        <f t="shared" si="0"/>
        <v>3014</v>
      </c>
      <c r="J13" s="737">
        <v>310</v>
      </c>
    </row>
    <row r="14" spans="2:10" ht="21.75" customHeight="1">
      <c r="B14" s="1888"/>
      <c r="D14" s="488" t="s">
        <v>1807</v>
      </c>
      <c r="E14" s="871">
        <f t="shared" si="1"/>
        <v>0.2582897033158813</v>
      </c>
      <c r="F14" s="872">
        <f t="shared" si="2"/>
        <v>0.7417102966841187</v>
      </c>
      <c r="G14" s="873">
        <v>444</v>
      </c>
      <c r="H14" s="874">
        <v>1275</v>
      </c>
      <c r="I14" s="1864">
        <f t="shared" si="0"/>
        <v>1719</v>
      </c>
      <c r="J14" s="737">
        <v>286</v>
      </c>
    </row>
    <row r="15" spans="2:10" ht="21.75" customHeight="1">
      <c r="B15" s="1888"/>
      <c r="D15" s="488" t="s">
        <v>1808</v>
      </c>
      <c r="E15" s="871">
        <f t="shared" si="1"/>
        <v>0.36835278858625164</v>
      </c>
      <c r="F15" s="872">
        <f t="shared" si="2"/>
        <v>0.63164721141374836</v>
      </c>
      <c r="G15" s="873">
        <v>284</v>
      </c>
      <c r="H15" s="874">
        <v>487</v>
      </c>
      <c r="I15" s="1864">
        <f t="shared" si="0"/>
        <v>771</v>
      </c>
      <c r="J15" s="737">
        <v>218</v>
      </c>
    </row>
    <row r="16" spans="2:10" ht="21.75" customHeight="1">
      <c r="B16" s="1888"/>
      <c r="D16" s="488" t="s">
        <v>1541</v>
      </c>
      <c r="E16" s="871">
        <f t="shared" si="1"/>
        <v>0.5161290322580645</v>
      </c>
      <c r="F16" s="872">
        <f t="shared" si="2"/>
        <v>0.4838709677419355</v>
      </c>
      <c r="G16" s="873">
        <v>64</v>
      </c>
      <c r="H16" s="874">
        <v>60</v>
      </c>
      <c r="I16" s="1864">
        <f t="shared" si="0"/>
        <v>124</v>
      </c>
      <c r="J16" s="737">
        <v>20</v>
      </c>
    </row>
    <row r="17" spans="2:10" ht="21.75" customHeight="1">
      <c r="B17" s="1888"/>
      <c r="D17" s="855" t="s">
        <v>1074</v>
      </c>
      <c r="E17" s="876">
        <f t="shared" si="1"/>
        <v>0.25310681138901997</v>
      </c>
      <c r="F17" s="877">
        <f t="shared" si="2"/>
        <v>0.74689318861097997</v>
      </c>
      <c r="G17" s="878">
        <f>SUM(G9:G16)</f>
        <v>1609</v>
      </c>
      <c r="H17" s="879">
        <f>SUM(H9:H16)</f>
        <v>4748</v>
      </c>
      <c r="I17" s="882">
        <f>SUM(I9:I16)</f>
        <v>6357</v>
      </c>
      <c r="J17" s="857">
        <f>SUM(J9:J16)</f>
        <v>900</v>
      </c>
    </row>
    <row r="18" spans="2:10" ht="24" customHeight="1">
      <c r="B18" s="1888"/>
      <c r="D18" s="2074" t="s">
        <v>1823</v>
      </c>
      <c r="E18" s="2074"/>
      <c r="F18" s="2074"/>
      <c r="G18" s="2074"/>
      <c r="H18" s="2074"/>
      <c r="I18" s="2074"/>
      <c r="J18" s="2074"/>
    </row>
    <row r="19" spans="2:10">
      <c r="B19" s="1888"/>
    </row>
    <row r="20" spans="2:10" ht="21.75" customHeight="1">
      <c r="B20" s="1888"/>
      <c r="D20" s="34" t="s">
        <v>1386</v>
      </c>
      <c r="E20" s="862"/>
      <c r="F20" s="862"/>
      <c r="G20" s="862"/>
      <c r="H20" s="862"/>
      <c r="I20" s="862"/>
    </row>
    <row r="21" spans="2:10" ht="21.75" customHeight="1">
      <c r="B21" s="1888"/>
      <c r="D21" s="15" t="s">
        <v>1346</v>
      </c>
      <c r="E21" s="14" t="s">
        <v>1787</v>
      </c>
      <c r="F21" s="13" t="s">
        <v>1788</v>
      </c>
      <c r="G21" s="14" t="s">
        <v>1789</v>
      </c>
      <c r="H21" s="14" t="s">
        <v>1790</v>
      </c>
      <c r="I21" s="844" t="s">
        <v>1791</v>
      </c>
    </row>
    <row r="22" spans="2:10" ht="21.75" customHeight="1">
      <c r="B22" s="1888"/>
      <c r="D22" s="163" t="s">
        <v>1387</v>
      </c>
      <c r="E22" s="922">
        <v>5.9900000000000002E-2</v>
      </c>
      <c r="F22" s="897">
        <v>7.5399999999999995E-2</v>
      </c>
      <c r="G22" s="1441">
        <v>0.15210000000000001</v>
      </c>
      <c r="H22" s="1441">
        <v>0.49790000000000001</v>
      </c>
      <c r="I22" s="1442">
        <v>0.2147</v>
      </c>
      <c r="J22" s="32"/>
    </row>
    <row r="23" spans="2:10" ht="21.75" customHeight="1">
      <c r="B23" s="1888"/>
      <c r="D23" s="264" t="s">
        <v>1388</v>
      </c>
      <c r="E23" s="923">
        <v>381</v>
      </c>
      <c r="F23" s="924">
        <v>479</v>
      </c>
      <c r="G23" s="924">
        <v>967</v>
      </c>
      <c r="H23" s="924">
        <v>3165</v>
      </c>
      <c r="I23" s="881">
        <v>1365</v>
      </c>
    </row>
    <row r="24" spans="2:10" ht="21.75" customHeight="1">
      <c r="D24" s="163"/>
      <c r="E24" s="345"/>
      <c r="F24" s="345"/>
      <c r="G24" s="345"/>
      <c r="H24" s="345"/>
      <c r="I24" s="345"/>
    </row>
    <row r="25" spans="2:10" ht="21.75" customHeight="1">
      <c r="D25" s="163"/>
      <c r="E25" s="1267"/>
      <c r="G25" s="345"/>
      <c r="H25" s="345"/>
      <c r="I25" s="345"/>
    </row>
    <row r="26" spans="2:10" ht="21.75" customHeight="1">
      <c r="D26" s="163"/>
      <c r="E26" s="345"/>
      <c r="F26" s="345"/>
      <c r="G26" s="345"/>
      <c r="H26" s="345"/>
      <c r="I26" s="345"/>
    </row>
    <row r="27" spans="2:10" ht="21.75" customHeight="1">
      <c r="D27" s="163"/>
      <c r="E27" s="345"/>
      <c r="F27" s="345"/>
      <c r="G27" s="345"/>
      <c r="H27" s="345"/>
      <c r="I27" s="345"/>
    </row>
    <row r="28" spans="2:10" ht="21.75" customHeight="1">
      <c r="D28" s="163"/>
      <c r="E28" s="345"/>
      <c r="F28" s="345"/>
      <c r="G28" s="345"/>
      <c r="H28" s="345"/>
      <c r="I28" s="345"/>
    </row>
    <row r="29" spans="2:10" ht="21.75" customHeight="1">
      <c r="D29" s="163"/>
      <c r="E29" s="345"/>
      <c r="F29" s="345"/>
      <c r="G29" s="345"/>
      <c r="H29" s="345"/>
      <c r="I29" s="345"/>
    </row>
    <row r="30" spans="2:10" ht="21.75" customHeight="1">
      <c r="D30" s="163"/>
      <c r="E30" s="345"/>
      <c r="F30" s="345"/>
      <c r="G30" s="345"/>
      <c r="H30" s="345"/>
      <c r="I30" s="345"/>
    </row>
    <row r="31" spans="2:10" ht="21.75" customHeight="1">
      <c r="D31" s="176"/>
      <c r="E31" s="176"/>
      <c r="F31" s="176"/>
      <c r="G31" s="176"/>
      <c r="H31" s="176"/>
      <c r="I31" s="176"/>
    </row>
    <row r="32" spans="2:10">
      <c r="D32" s="176"/>
      <c r="E32" s="176"/>
      <c r="F32" s="176"/>
      <c r="G32" s="176"/>
      <c r="H32" s="176"/>
      <c r="I32" s="176"/>
    </row>
    <row r="33" spans="4:11">
      <c r="D33" s="34" t="s">
        <v>1389</v>
      </c>
      <c r="E33" s="651"/>
      <c r="F33" s="651"/>
      <c r="G33" s="651"/>
      <c r="H33" s="651"/>
      <c r="I33" s="651"/>
      <c r="J33" s="651"/>
      <c r="K33" s="651"/>
    </row>
    <row r="34" spans="4:11">
      <c r="D34" s="889" t="s">
        <v>1792</v>
      </c>
      <c r="E34" s="890"/>
      <c r="F34" s="890"/>
      <c r="G34" s="890"/>
      <c r="H34" s="890"/>
      <c r="I34" s="890"/>
      <c r="J34" s="890"/>
      <c r="K34" s="890"/>
    </row>
    <row r="35" spans="4:11" ht="31.7" customHeight="1">
      <c r="D35" s="864" t="s">
        <v>1122</v>
      </c>
      <c r="E35" s="867" t="s">
        <v>838</v>
      </c>
      <c r="F35" s="900" t="s">
        <v>839</v>
      </c>
      <c r="G35" s="900" t="s">
        <v>1794</v>
      </c>
      <c r="H35" s="900" t="s">
        <v>840</v>
      </c>
      <c r="I35" s="900" t="s">
        <v>841</v>
      </c>
      <c r="J35" s="900" t="s">
        <v>1254</v>
      </c>
      <c r="K35" s="901" t="s">
        <v>1074</v>
      </c>
    </row>
    <row r="36" spans="4:11" ht="21.75" customHeight="1">
      <c r="D36" s="891" t="s">
        <v>1793</v>
      </c>
      <c r="E36" s="884">
        <f>SUM(E37:E38)</f>
        <v>8</v>
      </c>
      <c r="F36" s="888">
        <f t="shared" ref="F36:K36" si="3">SUM(F37:F38)</f>
        <v>5</v>
      </c>
      <c r="G36" s="883">
        <f t="shared" si="3"/>
        <v>42</v>
      </c>
      <c r="H36" s="888">
        <f t="shared" si="3"/>
        <v>5</v>
      </c>
      <c r="I36" s="888">
        <f t="shared" si="3"/>
        <v>5</v>
      </c>
      <c r="J36" s="888">
        <f t="shared" si="3"/>
        <v>0</v>
      </c>
      <c r="K36" s="1289">
        <f t="shared" si="3"/>
        <v>65</v>
      </c>
    </row>
    <row r="37" spans="4:11" ht="21.75" customHeight="1">
      <c r="D37" s="800" t="s">
        <v>1390</v>
      </c>
      <c r="E37" s="885">
        <v>4</v>
      </c>
      <c r="F37" s="887">
        <v>0</v>
      </c>
      <c r="G37" s="178">
        <v>11</v>
      </c>
      <c r="H37" s="887">
        <v>2</v>
      </c>
      <c r="I37" s="887">
        <v>1</v>
      </c>
      <c r="J37" s="887">
        <v>0</v>
      </c>
      <c r="K37" s="1290">
        <f>SUM(E37:J37)</f>
        <v>18</v>
      </c>
    </row>
    <row r="38" spans="4:11" ht="21.75" customHeight="1">
      <c r="D38" s="800" t="s">
        <v>1391</v>
      </c>
      <c r="E38" s="885">
        <v>4</v>
      </c>
      <c r="F38" s="887">
        <v>5</v>
      </c>
      <c r="G38" s="178">
        <v>31</v>
      </c>
      <c r="H38" s="887">
        <v>3</v>
      </c>
      <c r="I38" s="887">
        <v>4</v>
      </c>
      <c r="J38" s="887">
        <v>0</v>
      </c>
      <c r="K38" s="1290">
        <f>SUM(E38:J38)</f>
        <v>47</v>
      </c>
    </row>
    <row r="39" spans="4:11" ht="21.75" customHeight="1">
      <c r="D39" s="800" t="s">
        <v>1387</v>
      </c>
      <c r="E39" s="892">
        <f>E37/E36</f>
        <v>0.5</v>
      </c>
      <c r="F39" s="895">
        <v>0</v>
      </c>
      <c r="G39" s="894">
        <f>G37/G36</f>
        <v>0.26190476190476192</v>
      </c>
      <c r="H39" s="895">
        <f>H37/H36</f>
        <v>0.4</v>
      </c>
      <c r="I39" s="895">
        <f>I37/I36</f>
        <v>0.2</v>
      </c>
      <c r="J39" s="1443" t="e">
        <f>J37/J36</f>
        <v>#DIV/0!</v>
      </c>
      <c r="K39" s="1291">
        <f>K37/K36</f>
        <v>0.27692307692307694</v>
      </c>
    </row>
    <row r="40" spans="4:11" ht="21.75" customHeight="1">
      <c r="D40" s="802" t="s">
        <v>1818</v>
      </c>
      <c r="E40" s="886">
        <f t="shared" ref="E40:K40" si="4">SUM(E41:E42)</f>
        <v>86</v>
      </c>
      <c r="F40" s="888">
        <f t="shared" si="4"/>
        <v>67</v>
      </c>
      <c r="G40" s="883">
        <f t="shared" si="4"/>
        <v>52</v>
      </c>
      <c r="H40" s="888">
        <f t="shared" si="4"/>
        <v>63</v>
      </c>
      <c r="I40" s="888">
        <f t="shared" si="4"/>
        <v>24</v>
      </c>
      <c r="J40" s="888">
        <f t="shared" si="4"/>
        <v>18</v>
      </c>
      <c r="K40" s="1292">
        <f t="shared" si="4"/>
        <v>310</v>
      </c>
    </row>
    <row r="41" spans="4:11" ht="21.75" customHeight="1">
      <c r="D41" s="800" t="s">
        <v>1390</v>
      </c>
      <c r="E41" s="885">
        <v>26</v>
      </c>
      <c r="F41" s="887">
        <v>27</v>
      </c>
      <c r="G41" s="178">
        <v>23</v>
      </c>
      <c r="H41" s="887">
        <v>10</v>
      </c>
      <c r="I41" s="887">
        <v>4</v>
      </c>
      <c r="J41" s="887">
        <v>2</v>
      </c>
      <c r="K41" s="1290">
        <f>SUM(E41:J41)</f>
        <v>92</v>
      </c>
    </row>
    <row r="42" spans="4:11" ht="21.75" customHeight="1">
      <c r="D42" s="800" t="s">
        <v>1391</v>
      </c>
      <c r="E42" s="885">
        <v>60</v>
      </c>
      <c r="F42" s="887">
        <v>40</v>
      </c>
      <c r="G42" s="178">
        <v>29</v>
      </c>
      <c r="H42" s="887">
        <v>53</v>
      </c>
      <c r="I42" s="887">
        <v>20</v>
      </c>
      <c r="J42" s="887">
        <v>16</v>
      </c>
      <c r="K42" s="1290">
        <f>SUM(E42:J42)</f>
        <v>218</v>
      </c>
    </row>
    <row r="43" spans="4:11" ht="21.75" customHeight="1">
      <c r="D43" s="798" t="s">
        <v>1392</v>
      </c>
      <c r="E43" s="892">
        <f t="shared" ref="E43:K43" si="5">E41/E40</f>
        <v>0.30232558139534882</v>
      </c>
      <c r="F43" s="895">
        <f t="shared" si="5"/>
        <v>0.40298507462686567</v>
      </c>
      <c r="G43" s="894">
        <f t="shared" si="5"/>
        <v>0.44230769230769229</v>
      </c>
      <c r="H43" s="895">
        <f t="shared" si="5"/>
        <v>0.15873015873015872</v>
      </c>
      <c r="I43" s="893">
        <f t="shared" si="5"/>
        <v>0.16666666666666666</v>
      </c>
      <c r="J43" s="895">
        <f t="shared" si="5"/>
        <v>0.1111111111111111</v>
      </c>
      <c r="K43" s="1291">
        <f t="shared" si="5"/>
        <v>0.29677419354838708</v>
      </c>
    </row>
    <row r="44" spans="4:11" ht="21.75" customHeight="1">
      <c r="D44" s="802" t="s">
        <v>1369</v>
      </c>
      <c r="E44" s="886">
        <f t="shared" ref="E44:K44" si="6">SUM(E45:E46)</f>
        <v>148</v>
      </c>
      <c r="F44" s="888">
        <f t="shared" si="6"/>
        <v>83</v>
      </c>
      <c r="G44" s="883">
        <f t="shared" si="6"/>
        <v>19</v>
      </c>
      <c r="H44" s="888">
        <f t="shared" si="6"/>
        <v>4</v>
      </c>
      <c r="I44" s="888">
        <f t="shared" si="6"/>
        <v>45</v>
      </c>
      <c r="J44" s="888">
        <f t="shared" si="6"/>
        <v>54</v>
      </c>
      <c r="K44" s="1292">
        <f t="shared" si="6"/>
        <v>353</v>
      </c>
    </row>
    <row r="45" spans="4:11" ht="21.75" customHeight="1">
      <c r="D45" s="800" t="s">
        <v>1359</v>
      </c>
      <c r="E45" s="885">
        <v>37</v>
      </c>
      <c r="F45" s="887">
        <v>23</v>
      </c>
      <c r="G45" s="178">
        <v>12</v>
      </c>
      <c r="H45" s="887">
        <v>2</v>
      </c>
      <c r="I45" s="887">
        <v>8</v>
      </c>
      <c r="J45" s="887">
        <v>11</v>
      </c>
      <c r="K45" s="1290">
        <f>SUM(E45:J45)</f>
        <v>93</v>
      </c>
    </row>
    <row r="46" spans="4:11" ht="21.75" customHeight="1">
      <c r="D46" s="800" t="s">
        <v>1393</v>
      </c>
      <c r="E46" s="885">
        <v>111</v>
      </c>
      <c r="F46" s="887">
        <v>60</v>
      </c>
      <c r="G46" s="178">
        <v>7</v>
      </c>
      <c r="H46" s="887">
        <v>2</v>
      </c>
      <c r="I46" s="887">
        <v>37</v>
      </c>
      <c r="J46" s="887">
        <v>43</v>
      </c>
      <c r="K46" s="1290">
        <f>SUM(E46:J46)</f>
        <v>260</v>
      </c>
    </row>
    <row r="47" spans="4:11" ht="21.75" customHeight="1">
      <c r="D47" s="798" t="s">
        <v>1392</v>
      </c>
      <c r="E47" s="892">
        <f t="shared" ref="E47:K47" si="7">E45/E44</f>
        <v>0.25</v>
      </c>
      <c r="F47" s="895">
        <f t="shared" si="7"/>
        <v>0.27710843373493976</v>
      </c>
      <c r="G47" s="894">
        <f t="shared" si="7"/>
        <v>0.63157894736842102</v>
      </c>
      <c r="H47" s="895">
        <f t="shared" si="7"/>
        <v>0.5</v>
      </c>
      <c r="I47" s="895">
        <f t="shared" si="7"/>
        <v>0.17777777777777778</v>
      </c>
      <c r="J47" s="895">
        <f t="shared" si="7"/>
        <v>0.20370370370370369</v>
      </c>
      <c r="K47" s="1291">
        <f t="shared" si="7"/>
        <v>0.26345609065155806</v>
      </c>
    </row>
    <row r="48" spans="4:11" ht="21.75" customHeight="1">
      <c r="D48" s="802" t="s">
        <v>1819</v>
      </c>
      <c r="E48" s="886">
        <f t="shared" ref="E48:K48" si="8">SUM(E49:E50)</f>
        <v>1687</v>
      </c>
      <c r="F48" s="888">
        <f t="shared" si="8"/>
        <v>2386</v>
      </c>
      <c r="G48" s="883">
        <f t="shared" si="8"/>
        <v>23</v>
      </c>
      <c r="H48" s="888">
        <f t="shared" si="8"/>
        <v>700</v>
      </c>
      <c r="I48" s="888">
        <f t="shared" si="8"/>
        <v>278</v>
      </c>
      <c r="J48" s="888">
        <f t="shared" si="8"/>
        <v>430</v>
      </c>
      <c r="K48" s="1292">
        <f t="shared" si="8"/>
        <v>5504</v>
      </c>
    </row>
    <row r="49" spans="4:11" ht="21.75" customHeight="1">
      <c r="D49" s="800" t="s">
        <v>1390</v>
      </c>
      <c r="E49" s="885">
        <v>414</v>
      </c>
      <c r="F49" s="887">
        <v>654</v>
      </c>
      <c r="G49" s="178">
        <v>18</v>
      </c>
      <c r="H49" s="887">
        <v>78</v>
      </c>
      <c r="I49" s="887">
        <v>63</v>
      </c>
      <c r="J49" s="887">
        <v>115</v>
      </c>
      <c r="K49" s="1290">
        <f>SUM(E49:J49)</f>
        <v>1342</v>
      </c>
    </row>
    <row r="50" spans="4:11" ht="21.75" customHeight="1">
      <c r="D50" s="800" t="s">
        <v>1391</v>
      </c>
      <c r="E50" s="1769">
        <v>1273</v>
      </c>
      <c r="F50" s="1770">
        <v>1732</v>
      </c>
      <c r="G50" s="178">
        <v>5</v>
      </c>
      <c r="H50" s="887">
        <v>622</v>
      </c>
      <c r="I50" s="887">
        <v>215</v>
      </c>
      <c r="J50" s="887">
        <f>152+163</f>
        <v>315</v>
      </c>
      <c r="K50" s="1290">
        <f>SUM(E50:J50)</f>
        <v>4162</v>
      </c>
    </row>
    <row r="51" spans="4:11" ht="21.75" customHeight="1">
      <c r="D51" s="798" t="s">
        <v>1392</v>
      </c>
      <c r="E51" s="892">
        <f t="shared" ref="E51:K51" si="9">E49/E48</f>
        <v>0.24540604623592174</v>
      </c>
      <c r="F51" s="895">
        <f t="shared" si="9"/>
        <v>0.2740989103101425</v>
      </c>
      <c r="G51" s="894">
        <f t="shared" si="9"/>
        <v>0.78260869565217395</v>
      </c>
      <c r="H51" s="895">
        <f t="shared" si="9"/>
        <v>0.11142857142857143</v>
      </c>
      <c r="I51" s="895">
        <f t="shared" si="9"/>
        <v>0.22661870503597123</v>
      </c>
      <c r="J51" s="895">
        <f t="shared" si="9"/>
        <v>0.26744186046511625</v>
      </c>
      <c r="K51" s="1291">
        <f t="shared" si="9"/>
        <v>0.24382267441860464</v>
      </c>
    </row>
    <row r="52" spans="4:11" ht="21.75" customHeight="1">
      <c r="D52" s="802" t="s">
        <v>1394</v>
      </c>
      <c r="E52" s="886">
        <f t="shared" ref="E52:K52" si="10">SUM(E53:E54)</f>
        <v>0</v>
      </c>
      <c r="F52" s="888">
        <f t="shared" si="10"/>
        <v>0</v>
      </c>
      <c r="G52" s="883">
        <f t="shared" si="10"/>
        <v>12</v>
      </c>
      <c r="H52" s="888">
        <f t="shared" si="10"/>
        <v>0</v>
      </c>
      <c r="I52" s="888">
        <f t="shared" si="10"/>
        <v>0</v>
      </c>
      <c r="J52" s="888">
        <f t="shared" si="10"/>
        <v>0</v>
      </c>
      <c r="K52" s="1292">
        <f t="shared" si="10"/>
        <v>12</v>
      </c>
    </row>
    <row r="53" spans="4:11" ht="21.75" customHeight="1">
      <c r="D53" s="800" t="s">
        <v>1390</v>
      </c>
      <c r="E53" s="885">
        <v>0</v>
      </c>
      <c r="F53" s="887">
        <v>0</v>
      </c>
      <c r="G53" s="178">
        <v>5</v>
      </c>
      <c r="H53" s="887">
        <v>0</v>
      </c>
      <c r="I53" s="887">
        <v>0</v>
      </c>
      <c r="J53" s="887">
        <v>0</v>
      </c>
      <c r="K53" s="1290">
        <f>SUM(E53:J53)</f>
        <v>5</v>
      </c>
    </row>
    <row r="54" spans="4:11" ht="21.75" customHeight="1">
      <c r="D54" s="800" t="s">
        <v>1391</v>
      </c>
      <c r="E54" s="885">
        <v>0</v>
      </c>
      <c r="F54" s="887">
        <v>0</v>
      </c>
      <c r="G54" s="178">
        <v>7</v>
      </c>
      <c r="H54" s="887">
        <v>0</v>
      </c>
      <c r="I54" s="887">
        <v>0</v>
      </c>
      <c r="J54" s="887">
        <v>0</v>
      </c>
      <c r="K54" s="1290">
        <f>SUM(E54:J54)</f>
        <v>7</v>
      </c>
    </row>
    <row r="55" spans="4:11" ht="21.75" customHeight="1">
      <c r="D55" s="798" t="s">
        <v>1392</v>
      </c>
      <c r="E55" s="892">
        <v>0</v>
      </c>
      <c r="F55" s="895">
        <v>0</v>
      </c>
      <c r="G55" s="894">
        <f>G53/G52</f>
        <v>0.41666666666666669</v>
      </c>
      <c r="H55" s="895">
        <v>0</v>
      </c>
      <c r="I55" s="895">
        <v>0</v>
      </c>
      <c r="J55" s="895">
        <v>0</v>
      </c>
      <c r="K55" s="1291">
        <f>K53/K52</f>
        <v>0.41666666666666669</v>
      </c>
    </row>
    <row r="56" spans="4:11" ht="21.75" customHeight="1">
      <c r="D56" s="802" t="s">
        <v>1541</v>
      </c>
      <c r="E56" s="886">
        <f t="shared" ref="E56:K56" si="11">SUM(E57:E58)</f>
        <v>0</v>
      </c>
      <c r="F56" s="888">
        <f t="shared" si="11"/>
        <v>72</v>
      </c>
      <c r="G56" s="883">
        <f t="shared" si="11"/>
        <v>0</v>
      </c>
      <c r="H56" s="888">
        <f t="shared" si="11"/>
        <v>0</v>
      </c>
      <c r="I56" s="888">
        <f t="shared" si="11"/>
        <v>52</v>
      </c>
      <c r="J56" s="888">
        <f t="shared" si="11"/>
        <v>0</v>
      </c>
      <c r="K56" s="1292">
        <f t="shared" si="11"/>
        <v>124</v>
      </c>
    </row>
    <row r="57" spans="4:11" ht="21.75" customHeight="1">
      <c r="D57" s="800" t="s">
        <v>1390</v>
      </c>
      <c r="E57" s="885">
        <v>0</v>
      </c>
      <c r="F57" s="887">
        <v>28</v>
      </c>
      <c r="G57" s="178">
        <v>0</v>
      </c>
      <c r="H57" s="887">
        <v>0</v>
      </c>
      <c r="I57" s="887">
        <v>36</v>
      </c>
      <c r="J57" s="887">
        <v>0</v>
      </c>
      <c r="K57" s="1290">
        <f>SUM(E57:J57)</f>
        <v>64</v>
      </c>
    </row>
    <row r="58" spans="4:11" ht="21.75" customHeight="1">
      <c r="D58" s="800" t="s">
        <v>1391</v>
      </c>
      <c r="E58" s="885">
        <v>0</v>
      </c>
      <c r="F58" s="887">
        <v>44</v>
      </c>
      <c r="G58" s="178">
        <v>0</v>
      </c>
      <c r="H58" s="887">
        <v>0</v>
      </c>
      <c r="I58" s="887">
        <v>16</v>
      </c>
      <c r="J58" s="887">
        <v>0</v>
      </c>
      <c r="K58" s="1290">
        <f>SUM(E58:J58)</f>
        <v>60</v>
      </c>
    </row>
    <row r="59" spans="4:11" ht="21.75" customHeight="1">
      <c r="D59" s="798" t="s">
        <v>1392</v>
      </c>
      <c r="E59" s="896">
        <v>0</v>
      </c>
      <c r="F59" s="897">
        <f>F57/F56</f>
        <v>0.3888888888888889</v>
      </c>
      <c r="G59" s="898">
        <v>0</v>
      </c>
      <c r="H59" s="899">
        <v>0</v>
      </c>
      <c r="I59" s="899">
        <f>I57/I56</f>
        <v>0.69230769230769229</v>
      </c>
      <c r="J59" s="899">
        <v>0</v>
      </c>
      <c r="K59" s="1290">
        <f>K57/K56</f>
        <v>0.5161290322580645</v>
      </c>
    </row>
    <row r="60" spans="4:11" ht="21.75" customHeight="1">
      <c r="D60" s="446" t="s">
        <v>1815</v>
      </c>
      <c r="E60" s="869">
        <f t="shared" ref="E60:J60" si="12">+E37+E41+E45+E49+E57</f>
        <v>481</v>
      </c>
      <c r="F60" s="204">
        <f t="shared" si="12"/>
        <v>732</v>
      </c>
      <c r="G60" s="870">
        <f t="shared" si="12"/>
        <v>64</v>
      </c>
      <c r="H60" s="204">
        <f t="shared" si="12"/>
        <v>92</v>
      </c>
      <c r="I60" s="204">
        <f t="shared" si="12"/>
        <v>112</v>
      </c>
      <c r="J60" s="204">
        <f t="shared" si="12"/>
        <v>128</v>
      </c>
      <c r="K60" s="1293">
        <f>SUM(E60:J60)</f>
        <v>1609</v>
      </c>
    </row>
    <row r="61" spans="4:11" ht="21.75" customHeight="1">
      <c r="D61" s="802" t="s">
        <v>1816</v>
      </c>
      <c r="E61" s="886">
        <f t="shared" ref="E61:J61" si="13">+E37+E38+E41+E42+E45+E46+E49+E50+E53+E54+E57+E58</f>
        <v>1929</v>
      </c>
      <c r="F61" s="888">
        <f t="shared" si="13"/>
        <v>2613</v>
      </c>
      <c r="G61" s="883">
        <f t="shared" si="13"/>
        <v>148</v>
      </c>
      <c r="H61" s="888">
        <f t="shared" si="13"/>
        <v>772</v>
      </c>
      <c r="I61" s="888">
        <f t="shared" si="13"/>
        <v>404</v>
      </c>
      <c r="J61" s="888">
        <f t="shared" si="13"/>
        <v>502</v>
      </c>
      <c r="K61" s="1292">
        <f>SUM(E61:J61)</f>
        <v>6368</v>
      </c>
    </row>
    <row r="62" spans="4:11" ht="21.75" customHeight="1">
      <c r="D62" s="446" t="s">
        <v>1817</v>
      </c>
      <c r="E62" s="869">
        <f t="shared" ref="E62:J62" si="14">+E60+E53</f>
        <v>481</v>
      </c>
      <c r="F62" s="204">
        <f t="shared" si="14"/>
        <v>732</v>
      </c>
      <c r="G62" s="870">
        <f t="shared" si="14"/>
        <v>69</v>
      </c>
      <c r="H62" s="204">
        <f t="shared" si="14"/>
        <v>92</v>
      </c>
      <c r="I62" s="204">
        <f t="shared" si="14"/>
        <v>112</v>
      </c>
      <c r="J62" s="204">
        <f t="shared" si="14"/>
        <v>128</v>
      </c>
      <c r="K62" s="1293">
        <f>SUM(E62:J62)</f>
        <v>1614</v>
      </c>
    </row>
    <row r="63" spans="4:11" ht="21.75" customHeight="1">
      <c r="D63" s="177"/>
      <c r="E63" s="177"/>
      <c r="F63" s="177"/>
      <c r="G63" s="177"/>
      <c r="H63" s="177"/>
      <c r="I63" s="177"/>
      <c r="J63" s="177"/>
      <c r="K63" s="177"/>
    </row>
    <row r="64" spans="4:11" ht="30" customHeight="1">
      <c r="D64" s="864" t="s">
        <v>1361</v>
      </c>
      <c r="E64" s="867" t="s">
        <v>1820</v>
      </c>
      <c r="F64" s="900" t="s">
        <v>1821</v>
      </c>
      <c r="G64" s="900" t="s">
        <v>1395</v>
      </c>
      <c r="H64" s="900" t="s">
        <v>1396</v>
      </c>
      <c r="I64" s="901" t="s">
        <v>1397</v>
      </c>
    </row>
    <row r="65" spans="4:9" ht="21.75" customHeight="1">
      <c r="D65" s="891" t="s">
        <v>1260</v>
      </c>
      <c r="E65" s="905">
        <v>481</v>
      </c>
      <c r="F65" s="906">
        <v>263</v>
      </c>
      <c r="G65" s="503">
        <f t="shared" ref="G65:G78" si="15">F65/E65</f>
        <v>0.54677754677754675</v>
      </c>
      <c r="H65" s="911">
        <v>0.27689999999999998</v>
      </c>
      <c r="I65" s="915">
        <v>0.24940000000000001</v>
      </c>
    </row>
    <row r="66" spans="4:9" ht="21.75" customHeight="1">
      <c r="D66" s="800" t="s">
        <v>580</v>
      </c>
      <c r="E66" s="905">
        <v>46</v>
      </c>
      <c r="F66" s="906">
        <v>27</v>
      </c>
      <c r="G66" s="503">
        <v>0.59</v>
      </c>
      <c r="H66" s="911">
        <v>0.23</v>
      </c>
      <c r="I66" s="915">
        <v>0.23</v>
      </c>
    </row>
    <row r="67" spans="4:9" ht="21.75" customHeight="1">
      <c r="D67" s="800" t="s">
        <v>579</v>
      </c>
      <c r="E67" s="905">
        <v>97</v>
      </c>
      <c r="F67" s="906">
        <v>79</v>
      </c>
      <c r="G67" s="503">
        <v>0.81</v>
      </c>
      <c r="H67" s="911">
        <v>0.18</v>
      </c>
      <c r="I67" s="915">
        <v>0.16</v>
      </c>
    </row>
    <row r="68" spans="4:9" ht="21.75" customHeight="1">
      <c r="D68" s="800" t="s">
        <v>578</v>
      </c>
      <c r="E68" s="905">
        <v>111</v>
      </c>
      <c r="F68" s="906">
        <v>81</v>
      </c>
      <c r="G68" s="503">
        <v>0.73</v>
      </c>
      <c r="H68" s="911">
        <v>0.24</v>
      </c>
      <c r="I68" s="915">
        <v>0.23</v>
      </c>
    </row>
    <row r="69" spans="4:9" ht="21.75" customHeight="1">
      <c r="D69" s="800" t="s">
        <v>577</v>
      </c>
      <c r="E69" s="905">
        <v>71</v>
      </c>
      <c r="F69" s="906">
        <v>49</v>
      </c>
      <c r="G69" s="503">
        <v>0.69</v>
      </c>
      <c r="H69" s="911">
        <v>0.17</v>
      </c>
      <c r="I69" s="915">
        <v>0.21</v>
      </c>
    </row>
    <row r="70" spans="4:9" ht="21.75" customHeight="1">
      <c r="D70" s="800" t="s">
        <v>1384</v>
      </c>
      <c r="E70" s="905">
        <v>156</v>
      </c>
      <c r="F70" s="906">
        <v>27</v>
      </c>
      <c r="G70" s="503">
        <v>0.17</v>
      </c>
      <c r="H70" s="911">
        <v>0.37</v>
      </c>
      <c r="I70" s="915">
        <v>0.5</v>
      </c>
    </row>
    <row r="71" spans="4:9" ht="21.75" customHeight="1">
      <c r="D71" s="891" t="s">
        <v>839</v>
      </c>
      <c r="E71" s="907">
        <v>732</v>
      </c>
      <c r="F71" s="906">
        <v>487</v>
      </c>
      <c r="G71" s="503">
        <f t="shared" si="15"/>
        <v>0.66530054644808745</v>
      </c>
      <c r="H71" s="911">
        <v>0.3226</v>
      </c>
      <c r="I71" s="915">
        <v>0.28010000000000002</v>
      </c>
    </row>
    <row r="72" spans="4:9" ht="21.75" customHeight="1">
      <c r="D72" s="891" t="s">
        <v>1794</v>
      </c>
      <c r="E72" s="907">
        <v>64</v>
      </c>
      <c r="F72" s="906">
        <v>3</v>
      </c>
      <c r="G72" s="484">
        <f t="shared" si="15"/>
        <v>4.6875E-2</v>
      </c>
      <c r="H72" s="911">
        <v>0.40350000000000003</v>
      </c>
      <c r="I72" s="915">
        <v>0.4672</v>
      </c>
    </row>
    <row r="73" spans="4:9" ht="21.75" customHeight="1">
      <c r="D73" s="891" t="s">
        <v>840</v>
      </c>
      <c r="E73" s="907">
        <v>92</v>
      </c>
      <c r="F73" s="906">
        <v>46</v>
      </c>
      <c r="G73" s="503">
        <f t="shared" si="15"/>
        <v>0.5</v>
      </c>
      <c r="H73" s="911">
        <v>0.19439999999999999</v>
      </c>
      <c r="I73" s="915">
        <v>0.1192</v>
      </c>
    </row>
    <row r="74" spans="4:9" ht="21.75" customHeight="1">
      <c r="D74" s="800" t="s">
        <v>575</v>
      </c>
      <c r="E74" s="907">
        <v>25</v>
      </c>
      <c r="F74" s="906">
        <v>18</v>
      </c>
      <c r="G74" s="503">
        <v>0.72</v>
      </c>
      <c r="H74" s="911">
        <v>0.25</v>
      </c>
      <c r="I74" s="915">
        <v>0.12</v>
      </c>
    </row>
    <row r="75" spans="4:9" ht="21.75" customHeight="1">
      <c r="D75" s="800" t="s">
        <v>574</v>
      </c>
      <c r="E75" s="907">
        <v>67</v>
      </c>
      <c r="F75" s="906">
        <v>28</v>
      </c>
      <c r="G75" s="503">
        <v>0.42</v>
      </c>
      <c r="H75" s="911">
        <v>0.19</v>
      </c>
      <c r="I75" s="915">
        <v>0.12</v>
      </c>
    </row>
    <row r="76" spans="4:9" ht="21.75" customHeight="1">
      <c r="D76" s="891" t="s">
        <v>841</v>
      </c>
      <c r="E76" s="907">
        <v>112</v>
      </c>
      <c r="F76" s="906">
        <v>38</v>
      </c>
      <c r="G76" s="484">
        <f t="shared" si="15"/>
        <v>0.3392857142857143</v>
      </c>
      <c r="H76" s="911">
        <v>0.1757</v>
      </c>
      <c r="I76" s="915">
        <v>0.2772</v>
      </c>
    </row>
    <row r="77" spans="4:9" ht="21.75" customHeight="1">
      <c r="D77" s="1457" t="s">
        <v>1254</v>
      </c>
      <c r="E77" s="908">
        <v>128</v>
      </c>
      <c r="F77" s="909">
        <v>63</v>
      </c>
      <c r="G77" s="912">
        <f t="shared" si="15"/>
        <v>0.4921875</v>
      </c>
      <c r="H77" s="913">
        <v>0.18060000000000001</v>
      </c>
      <c r="I77" s="916">
        <v>0.255</v>
      </c>
    </row>
    <row r="78" spans="4:9" ht="21.75" customHeight="1">
      <c r="D78" s="446" t="s">
        <v>1074</v>
      </c>
      <c r="E78" s="910">
        <f>+E65+E71+E72+E73+E76+E77</f>
        <v>1609</v>
      </c>
      <c r="F78" s="910">
        <f>+F65+F71+F72+F73+F76+F77</f>
        <v>900</v>
      </c>
      <c r="G78" s="914">
        <f t="shared" si="15"/>
        <v>0.55935363579863273</v>
      </c>
      <c r="H78" s="460">
        <v>0.27850000000000003</v>
      </c>
      <c r="I78" s="917">
        <v>0.25309999999999999</v>
      </c>
    </row>
    <row r="79" spans="4:9">
      <c r="D79" s="2074" t="s">
        <v>1822</v>
      </c>
      <c r="E79" s="2074"/>
      <c r="F79" s="2074"/>
      <c r="G79" s="2074"/>
      <c r="H79" s="2074"/>
      <c r="I79" s="918"/>
    </row>
    <row r="80" spans="4:9" ht="21" customHeight="1">
      <c r="D80" s="2126" t="s">
        <v>1824</v>
      </c>
      <c r="E80" s="2126"/>
      <c r="F80" s="2126"/>
      <c r="G80" s="2126"/>
      <c r="H80" s="2126"/>
      <c r="I80" s="2126"/>
    </row>
    <row r="81" spans="3:11" ht="21.75" customHeight="1"/>
    <row r="82" spans="3:11" ht="21.75" customHeight="1">
      <c r="D82" s="32"/>
      <c r="E82" s="32"/>
      <c r="F82" s="32"/>
    </row>
    <row r="83" spans="3:11" ht="21.75" customHeight="1">
      <c r="D83" s="643"/>
      <c r="E83" s="919"/>
      <c r="F83" s="645"/>
      <c r="G83" s="308"/>
    </row>
    <row r="84" spans="3:11" ht="21.75" customHeight="1">
      <c r="D84" s="646"/>
      <c r="E84" s="596"/>
      <c r="F84" s="647"/>
    </row>
    <row r="85" spans="3:11" ht="21.75" customHeight="1">
      <c r="D85" s="646"/>
      <c r="E85" s="596"/>
      <c r="F85" s="647"/>
    </row>
    <row r="86" spans="3:11" ht="21.75" customHeight="1">
      <c r="C86" s="1444"/>
      <c r="D86" s="646"/>
      <c r="E86" s="596"/>
      <c r="F86" s="647"/>
    </row>
    <row r="87" spans="3:11" ht="21.75" customHeight="1">
      <c r="D87" s="646"/>
      <c r="E87" s="596"/>
      <c r="F87" s="647"/>
    </row>
    <row r="88" spans="3:11" ht="21.75" customHeight="1">
      <c r="D88" s="920" t="s">
        <v>1398</v>
      </c>
      <c r="E88" s="663"/>
      <c r="F88" s="921"/>
      <c r="G88" s="285"/>
      <c r="H88" s="863"/>
      <c r="I88" s="863"/>
    </row>
    <row r="89" spans="3:11" ht="21.75" customHeight="1">
      <c r="D89" s="1775" t="s">
        <v>1825</v>
      </c>
      <c r="E89" s="649"/>
      <c r="F89" s="650"/>
      <c r="G89" s="285"/>
      <c r="H89" s="863"/>
      <c r="I89" s="863"/>
    </row>
    <row r="90" spans="3:11" ht="21.75" customHeight="1"/>
    <row r="91" spans="3:11" ht="21.75" customHeight="1">
      <c r="D91" s="10" t="s">
        <v>1399</v>
      </c>
      <c r="E91" s="11">
        <v>2024</v>
      </c>
      <c r="F91" s="12">
        <v>2023</v>
      </c>
      <c r="G91" s="12">
        <v>2022</v>
      </c>
      <c r="H91" s="12">
        <v>2021</v>
      </c>
      <c r="I91" s="12">
        <v>2020</v>
      </c>
      <c r="J91" s="9">
        <v>2019</v>
      </c>
      <c r="K91" s="9">
        <v>2018</v>
      </c>
    </row>
    <row r="92" spans="3:11" ht="28.35" customHeight="1">
      <c r="D92" s="332" t="s">
        <v>1828</v>
      </c>
      <c r="E92" s="667">
        <v>25.06</v>
      </c>
      <c r="F92" s="668">
        <v>25</v>
      </c>
      <c r="G92" s="668">
        <v>23.39</v>
      </c>
      <c r="H92" s="668">
        <v>22</v>
      </c>
      <c r="I92" s="668">
        <v>21</v>
      </c>
      <c r="J92" s="669">
        <v>20</v>
      </c>
      <c r="K92" s="669">
        <v>19.3</v>
      </c>
    </row>
    <row r="93" spans="3:11" ht="21.75" customHeight="1">
      <c r="D93" s="304" t="s">
        <v>1826</v>
      </c>
      <c r="E93" s="731">
        <v>29.68</v>
      </c>
      <c r="F93" s="732">
        <v>27</v>
      </c>
      <c r="G93" s="732">
        <v>22.64</v>
      </c>
      <c r="H93" s="732">
        <v>20</v>
      </c>
      <c r="I93" s="732">
        <v>20</v>
      </c>
      <c r="J93" s="733">
        <v>20</v>
      </c>
      <c r="K93" s="733">
        <v>21.5</v>
      </c>
    </row>
    <row r="94" spans="3:11" ht="21.75" customHeight="1">
      <c r="D94" s="304" t="s">
        <v>1827</v>
      </c>
      <c r="E94" s="731">
        <v>27.27</v>
      </c>
      <c r="F94" s="732">
        <v>19</v>
      </c>
      <c r="G94" s="732">
        <v>17.809999999999999</v>
      </c>
      <c r="H94" s="732">
        <v>14</v>
      </c>
      <c r="I94" s="732">
        <v>13</v>
      </c>
      <c r="J94" s="733">
        <v>14</v>
      </c>
      <c r="K94" s="733">
        <v>16.2</v>
      </c>
    </row>
    <row r="95" spans="3:11" ht="21.75" customHeight="1">
      <c r="D95" s="176"/>
      <c r="E95" s="177"/>
      <c r="F95" s="177"/>
      <c r="G95" s="176"/>
      <c r="H95" s="176"/>
      <c r="I95" s="176"/>
      <c r="J95" s="176"/>
    </row>
    <row r="96" spans="3:11" ht="21.75" customHeight="1">
      <c r="D96" s="34" t="s">
        <v>1375</v>
      </c>
      <c r="E96" s="862"/>
      <c r="F96" s="862"/>
      <c r="G96" s="862"/>
      <c r="H96" s="862"/>
      <c r="I96" s="862"/>
    </row>
    <row r="97" spans="4:12" ht="21.75" customHeight="1">
      <c r="D97" s="10" t="s">
        <v>1829</v>
      </c>
      <c r="E97" s="11">
        <v>2024</v>
      </c>
      <c r="F97" s="12">
        <v>2023</v>
      </c>
      <c r="G97" s="12">
        <v>2022</v>
      </c>
      <c r="H97" s="12">
        <v>2021</v>
      </c>
      <c r="I97" s="12">
        <v>2020</v>
      </c>
      <c r="J97" s="9">
        <v>2019</v>
      </c>
      <c r="K97" s="9">
        <v>2018</v>
      </c>
    </row>
    <row r="98" spans="4:12" ht="21.75" customHeight="1">
      <c r="D98" s="332" t="s">
        <v>859</v>
      </c>
      <c r="E98" s="926">
        <v>0.77449999999999997</v>
      </c>
      <c r="F98" s="927">
        <v>0.75470000000000004</v>
      </c>
      <c r="G98" s="927">
        <v>0.76739999999999997</v>
      </c>
      <c r="H98" s="927">
        <v>0.76759999999999995</v>
      </c>
      <c r="I98" s="927">
        <v>0.78</v>
      </c>
      <c r="J98" s="928">
        <v>0.97699999999999998</v>
      </c>
      <c r="K98" s="928">
        <v>1</v>
      </c>
    </row>
    <row r="99" spans="4:12" ht="21.75" customHeight="1">
      <c r="D99" s="304" t="s">
        <v>839</v>
      </c>
      <c r="E99" s="929">
        <v>0.88829999999999998</v>
      </c>
      <c r="F99" s="930">
        <v>0.88300000000000001</v>
      </c>
      <c r="G99" s="930">
        <v>0.87290000000000001</v>
      </c>
      <c r="H99" s="930">
        <v>0.85499999999999998</v>
      </c>
      <c r="I99" s="930">
        <v>0.84</v>
      </c>
      <c r="J99" s="931">
        <v>0.84</v>
      </c>
      <c r="K99" s="931">
        <v>0.85</v>
      </c>
    </row>
    <row r="100" spans="4:12" ht="21.75" customHeight="1">
      <c r="D100" s="304" t="s">
        <v>1794</v>
      </c>
      <c r="E100" s="929">
        <v>0.58389999999999997</v>
      </c>
      <c r="F100" s="930">
        <v>0.6774</v>
      </c>
      <c r="G100" s="930">
        <v>0.72729999999999995</v>
      </c>
      <c r="H100" s="930">
        <v>0.72270000000000001</v>
      </c>
      <c r="I100" s="930">
        <v>0.75</v>
      </c>
      <c r="J100" s="931" t="s">
        <v>1400</v>
      </c>
      <c r="K100" s="931" t="s">
        <v>1400</v>
      </c>
    </row>
    <row r="101" spans="4:12" ht="21.75" customHeight="1">
      <c r="D101" s="304" t="s">
        <v>840</v>
      </c>
      <c r="E101" s="929">
        <v>0.99739999999999995</v>
      </c>
      <c r="F101" s="930">
        <v>0.99509999999999998</v>
      </c>
      <c r="G101" s="930">
        <v>0.99529999999999996</v>
      </c>
      <c r="H101" s="930">
        <v>0.99280000000000002</v>
      </c>
      <c r="I101" s="930">
        <v>0.99</v>
      </c>
      <c r="J101" s="931">
        <v>0.97</v>
      </c>
      <c r="K101" s="931">
        <v>0.98609999999999998</v>
      </c>
    </row>
    <row r="102" spans="4:12" ht="21.75" customHeight="1">
      <c r="D102" s="304" t="s">
        <v>841</v>
      </c>
      <c r="E102" s="929">
        <v>0.99750000000000005</v>
      </c>
      <c r="F102" s="930">
        <v>0.99760000000000004</v>
      </c>
      <c r="G102" s="930">
        <v>0.99509999999999998</v>
      </c>
      <c r="H102" s="930">
        <v>0.99519999999999997</v>
      </c>
      <c r="I102" s="930">
        <v>1</v>
      </c>
      <c r="J102" s="931">
        <v>1</v>
      </c>
      <c r="K102" s="931">
        <v>1</v>
      </c>
    </row>
    <row r="103" spans="4:12" ht="21.75" customHeight="1">
      <c r="D103" s="304" t="s">
        <v>1401</v>
      </c>
      <c r="E103" s="929">
        <v>0.96609999999999996</v>
      </c>
      <c r="F103" s="930">
        <v>0.94899999999999995</v>
      </c>
      <c r="G103" s="930">
        <v>0.96389999999999998</v>
      </c>
      <c r="H103" s="930">
        <v>0.94640000000000002</v>
      </c>
      <c r="I103" s="930">
        <v>0.93</v>
      </c>
      <c r="J103" s="931" t="s">
        <v>1400</v>
      </c>
      <c r="K103" s="931" t="s">
        <v>1400</v>
      </c>
    </row>
    <row r="104" spans="4:12" ht="21.75" customHeight="1">
      <c r="D104" s="304" t="s">
        <v>842</v>
      </c>
      <c r="E104" s="929">
        <v>0.87350000000000005</v>
      </c>
      <c r="F104" s="930">
        <v>0.8679</v>
      </c>
      <c r="G104" s="930">
        <v>0.87339999999999995</v>
      </c>
      <c r="H104" s="930">
        <v>0.86519999999999997</v>
      </c>
      <c r="I104" s="930">
        <v>0.86</v>
      </c>
      <c r="J104" s="931">
        <v>0.95</v>
      </c>
      <c r="K104" s="931">
        <v>0.96</v>
      </c>
    </row>
    <row r="105" spans="4:12" ht="21.75" customHeight="1">
      <c r="D105" s="304" t="s">
        <v>1830</v>
      </c>
      <c r="E105" s="929">
        <v>0.83130000000000004</v>
      </c>
      <c r="F105" s="930">
        <v>0.91890000000000005</v>
      </c>
      <c r="G105" s="930">
        <v>0.86150000000000004</v>
      </c>
      <c r="H105" s="930">
        <v>0.82</v>
      </c>
      <c r="I105" s="930">
        <v>0.89</v>
      </c>
      <c r="J105" s="931"/>
      <c r="K105" s="931"/>
    </row>
    <row r="106" spans="4:12">
      <c r="D106" s="2074" t="s">
        <v>1402</v>
      </c>
      <c r="E106" s="2074"/>
      <c r="F106" s="2074"/>
      <c r="G106" s="925"/>
      <c r="H106" s="925"/>
      <c r="I106" s="925"/>
      <c r="J106" s="163"/>
    </row>
    <row r="107" spans="4:12">
      <c r="D107" s="739" t="s">
        <v>1403</v>
      </c>
      <c r="E107" s="788"/>
      <c r="F107" s="788"/>
    </row>
    <row r="108" spans="4:12">
      <c r="D108" s="739" t="s">
        <v>1404</v>
      </c>
      <c r="E108" s="788"/>
      <c r="F108" s="788"/>
    </row>
    <row r="109" spans="4:12">
      <c r="D109" s="739" t="s">
        <v>1831</v>
      </c>
      <c r="E109" s="788"/>
      <c r="F109" s="788"/>
    </row>
    <row r="110" spans="4:12" ht="21.75" customHeight="1"/>
    <row r="111" spans="4:12" ht="21.75" customHeight="1">
      <c r="D111" s="34" t="s">
        <v>1832</v>
      </c>
      <c r="E111" s="862"/>
      <c r="F111" s="862"/>
      <c r="G111" s="862"/>
      <c r="H111" s="862"/>
      <c r="I111" s="862"/>
    </row>
    <row r="112" spans="4:12" ht="21.75" customHeight="1">
      <c r="D112" s="10" t="s">
        <v>1361</v>
      </c>
      <c r="E112" s="664" t="s">
        <v>1405</v>
      </c>
      <c r="F112" s="11">
        <v>2024</v>
      </c>
      <c r="G112" s="12">
        <v>2023</v>
      </c>
      <c r="H112" s="12">
        <v>2022</v>
      </c>
      <c r="I112" s="12">
        <v>2021</v>
      </c>
      <c r="J112" s="12">
        <v>2020</v>
      </c>
      <c r="K112" s="9">
        <v>2019</v>
      </c>
      <c r="L112" s="9">
        <v>2018</v>
      </c>
    </row>
    <row r="113" spans="4:12" ht="21.75" customHeight="1">
      <c r="D113" s="935" t="s">
        <v>1123</v>
      </c>
      <c r="E113" s="936"/>
      <c r="F113" s="937"/>
      <c r="G113" s="936"/>
      <c r="H113" s="936"/>
      <c r="I113" s="936"/>
      <c r="J113" s="936"/>
      <c r="K113" s="938"/>
      <c r="L113" s="938"/>
    </row>
    <row r="114" spans="4:12" ht="21.75" customHeight="1">
      <c r="D114" s="609" t="s">
        <v>1839</v>
      </c>
      <c r="E114" s="939">
        <v>0</v>
      </c>
      <c r="F114" s="940">
        <v>0.79600000000000004</v>
      </c>
      <c r="G114" s="939">
        <v>0.78620000000000001</v>
      </c>
      <c r="H114" s="939">
        <v>0.77500000000000002</v>
      </c>
      <c r="I114" s="939">
        <v>0.75</v>
      </c>
      <c r="J114" s="939">
        <v>0.73</v>
      </c>
      <c r="K114" s="941">
        <v>0.59</v>
      </c>
      <c r="L114" s="941">
        <v>0.72</v>
      </c>
    </row>
    <row r="115" spans="4:12" ht="21.75" customHeight="1">
      <c r="D115" s="305" t="s">
        <v>1840</v>
      </c>
      <c r="E115" s="932">
        <v>0.67</v>
      </c>
      <c r="F115" s="933">
        <v>0.65810000000000002</v>
      </c>
      <c r="G115" s="932">
        <v>0.64670000000000005</v>
      </c>
      <c r="H115" s="932">
        <v>0.61739999999999995</v>
      </c>
      <c r="I115" s="932">
        <v>0.53</v>
      </c>
      <c r="J115" s="932">
        <v>0.51</v>
      </c>
      <c r="K115" s="934">
        <v>0.52</v>
      </c>
      <c r="L115" s="934">
        <v>0.43</v>
      </c>
    </row>
    <row r="116" spans="4:12" ht="21.75" customHeight="1">
      <c r="D116" s="627" t="s">
        <v>838</v>
      </c>
      <c r="E116" s="942"/>
      <c r="F116" s="943"/>
      <c r="G116" s="942"/>
      <c r="H116" s="942"/>
      <c r="I116" s="942"/>
      <c r="J116" s="942"/>
      <c r="K116" s="944"/>
      <c r="L116" s="944"/>
    </row>
    <row r="117" spans="4:12" ht="21.75" customHeight="1">
      <c r="D117" s="305" t="s">
        <v>1406</v>
      </c>
      <c r="E117" s="932">
        <v>0.03</v>
      </c>
      <c r="F117" s="933">
        <v>3.3700000000000001E-2</v>
      </c>
      <c r="G117" s="932">
        <v>3.3000000000000002E-2</v>
      </c>
      <c r="H117" s="932">
        <v>3.27E-2</v>
      </c>
      <c r="I117" s="932">
        <v>3.1600000000000003E-2</v>
      </c>
      <c r="J117" s="932">
        <v>1.8599999999999998E-2</v>
      </c>
      <c r="K117" s="934" t="s">
        <v>864</v>
      </c>
      <c r="L117" s="934" t="s">
        <v>864</v>
      </c>
    </row>
    <row r="118" spans="4:12" ht="21.75" customHeight="1">
      <c r="D118" s="739" t="s">
        <v>1407</v>
      </c>
    </row>
  </sheetData>
  <sheetProtection algorithmName="SHA-512" hashValue="ko3JqtMa6q6cKnj+IGy6s2wVSLytmXs6CC41sF+14um5gtOfIVe+WwAIh0JbeFggHhYcoyezBYbW/GAjgPfKGg==" saltValue="JUBI/icZFs7qRfiom9KF9Q==" spinCount="100000" sheet="1" objects="1" scenarios="1"/>
  <mergeCells count="7">
    <mergeCell ref="B6:B23"/>
    <mergeCell ref="D106:F106"/>
    <mergeCell ref="G7:H7"/>
    <mergeCell ref="E7:F7"/>
    <mergeCell ref="D18:J18"/>
    <mergeCell ref="D79:H79"/>
    <mergeCell ref="D80:I80"/>
  </mergeCells>
  <pageMargins left="0.75" right="0.75" top="1" bottom="1" header="0.5" footer="0.5"/>
  <pageSetup orientation="portrait" horizontalDpi="4294967295" verticalDpi="4294967295" r:id="rId1"/>
  <customProperties>
    <customPr name="_pios_id" r:id="rId2"/>
  </customProperties>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B5:K65"/>
  <sheetViews>
    <sheetView showGridLines="0" showRuler="0" topLeftCell="A50" zoomScale="115" zoomScaleNormal="115" workbookViewId="0"/>
  </sheetViews>
  <sheetFormatPr defaultColWidth="12.85546875" defaultRowHeight="12.75"/>
  <cols>
    <col min="1" max="3" width="12.85546875" style="148"/>
    <col min="4" max="4" width="30.5703125" style="148" customWidth="1"/>
    <col min="5" max="13" width="14.5703125" style="148" customWidth="1"/>
    <col min="14" max="16384" width="12.85546875" style="148"/>
  </cols>
  <sheetData>
    <row r="5" spans="2:11" ht="18.75">
      <c r="B5" s="1888"/>
      <c r="D5" s="147" t="s">
        <v>1408</v>
      </c>
      <c r="E5" s="147"/>
    </row>
    <row r="6" spans="2:11" ht="16.7" customHeight="1">
      <c r="B6" s="1888"/>
      <c r="D6" s="34" t="s">
        <v>1409</v>
      </c>
      <c r="E6" s="34"/>
    </row>
    <row r="7" spans="2:11" ht="21.6" customHeight="1">
      <c r="B7" s="1888"/>
      <c r="D7" s="2140" t="s">
        <v>1410</v>
      </c>
      <c r="E7" s="2141"/>
      <c r="F7" s="1765" t="s">
        <v>1744</v>
      </c>
      <c r="G7" s="665">
        <v>2023</v>
      </c>
      <c r="H7" s="665">
        <v>2022</v>
      </c>
      <c r="I7" s="665">
        <v>2021</v>
      </c>
      <c r="J7" s="665">
        <v>2020</v>
      </c>
      <c r="K7" s="666">
        <v>2019</v>
      </c>
    </row>
    <row r="8" spans="2:11" ht="19.350000000000001" customHeight="1">
      <c r="B8" s="1888"/>
      <c r="D8" s="2142" t="s">
        <v>1746</v>
      </c>
      <c r="E8" s="2143"/>
      <c r="F8" s="948">
        <v>2</v>
      </c>
      <c r="G8" s="949">
        <v>2.1</v>
      </c>
      <c r="H8" s="949">
        <v>2.41</v>
      </c>
      <c r="I8" s="949">
        <v>1.78</v>
      </c>
      <c r="J8" s="949">
        <v>1.71</v>
      </c>
      <c r="K8" s="950">
        <v>1.97</v>
      </c>
    </row>
    <row r="9" spans="2:11" ht="19.350000000000001" customHeight="1">
      <c r="B9" s="1888"/>
      <c r="D9" s="2144" t="s">
        <v>1747</v>
      </c>
      <c r="E9" s="2145"/>
      <c r="F9" s="946">
        <v>2.36</v>
      </c>
      <c r="G9" s="774">
        <v>2.16</v>
      </c>
      <c r="H9" s="774"/>
      <c r="I9" s="774"/>
      <c r="J9" s="774"/>
      <c r="K9" s="718"/>
    </row>
    <row r="10" spans="2:11" ht="19.350000000000001" customHeight="1">
      <c r="B10" s="1888"/>
      <c r="D10" s="2144" t="s">
        <v>1748</v>
      </c>
      <c r="E10" s="2145"/>
      <c r="F10" s="946">
        <v>1.05</v>
      </c>
      <c r="G10" s="774">
        <v>1.06</v>
      </c>
      <c r="H10" s="774">
        <v>1.03</v>
      </c>
      <c r="I10" s="774">
        <v>1.3</v>
      </c>
      <c r="J10" s="774">
        <v>1.31</v>
      </c>
      <c r="K10" s="718">
        <v>1.1399999999999999</v>
      </c>
    </row>
    <row r="11" spans="2:11" ht="19.350000000000001" customHeight="1">
      <c r="B11" s="1888"/>
      <c r="D11" s="2144" t="s">
        <v>1749</v>
      </c>
      <c r="E11" s="2145"/>
      <c r="F11" s="946">
        <v>0.95</v>
      </c>
      <c r="G11" s="774">
        <v>0.94</v>
      </c>
      <c r="H11" s="774">
        <v>0.97</v>
      </c>
      <c r="I11" s="774">
        <v>0.7</v>
      </c>
      <c r="J11" s="774">
        <v>0.69</v>
      </c>
      <c r="K11" s="718">
        <v>0.86</v>
      </c>
    </row>
    <row r="12" spans="2:11" ht="19.350000000000001" customHeight="1">
      <c r="B12" s="1888"/>
      <c r="D12" s="2144" t="s">
        <v>1750</v>
      </c>
      <c r="E12" s="2145"/>
      <c r="F12" s="946">
        <v>1.1599999999999999</v>
      </c>
      <c r="G12" s="774">
        <v>1.0900000000000001</v>
      </c>
      <c r="H12" s="774">
        <v>0</v>
      </c>
      <c r="I12" s="774"/>
      <c r="J12" s="774"/>
      <c r="K12" s="718"/>
    </row>
    <row r="13" spans="2:11" ht="19.350000000000001" customHeight="1">
      <c r="B13" s="1888"/>
      <c r="D13" s="2144" t="s">
        <v>1751</v>
      </c>
      <c r="E13" s="2145"/>
      <c r="F13" s="946">
        <v>0.85</v>
      </c>
      <c r="G13" s="774">
        <v>0.91</v>
      </c>
      <c r="H13" s="774"/>
      <c r="I13" s="774"/>
      <c r="J13" s="774"/>
      <c r="K13" s="718"/>
    </row>
    <row r="14" spans="2:11" ht="19.350000000000001" customHeight="1">
      <c r="B14" s="1888"/>
      <c r="D14" s="2148" t="s">
        <v>1745</v>
      </c>
      <c r="E14" s="2145"/>
      <c r="F14" s="946">
        <v>13.71</v>
      </c>
      <c r="G14" s="774">
        <v>15.75</v>
      </c>
      <c r="H14" s="774">
        <v>20.399999999999999</v>
      </c>
      <c r="I14" s="774">
        <v>16.2</v>
      </c>
      <c r="J14" s="774">
        <v>4.59</v>
      </c>
      <c r="K14" s="718">
        <v>15.14</v>
      </c>
    </row>
    <row r="15" spans="2:11" ht="19.350000000000001" customHeight="1">
      <c r="B15" s="1888"/>
      <c r="D15" s="2144" t="s">
        <v>1411</v>
      </c>
      <c r="E15" s="2145"/>
      <c r="F15" s="946">
        <v>115.66</v>
      </c>
      <c r="G15" s="774">
        <v>73.22</v>
      </c>
      <c r="H15" s="774">
        <v>113.3</v>
      </c>
      <c r="I15" s="774">
        <v>116.8</v>
      </c>
      <c r="J15" s="774">
        <v>116.63</v>
      </c>
      <c r="K15" s="718">
        <v>172.98</v>
      </c>
    </row>
    <row r="16" spans="2:11">
      <c r="B16" s="1888"/>
      <c r="D16" s="1540" t="s">
        <v>1412</v>
      </c>
      <c r="E16" s="739"/>
      <c r="F16" s="947"/>
      <c r="G16" s="947"/>
      <c r="H16" s="947"/>
      <c r="I16" s="947"/>
      <c r="J16" s="947"/>
      <c r="K16" s="788"/>
    </row>
    <row r="17" spans="2:11" ht="28.5" customHeight="1">
      <c r="B17" s="1888"/>
      <c r="D17" s="2126" t="s">
        <v>1752</v>
      </c>
      <c r="E17" s="2126"/>
      <c r="F17" s="2126"/>
      <c r="G17" s="2126"/>
      <c r="H17" s="2126"/>
      <c r="I17" s="2126"/>
      <c r="J17" s="2126"/>
      <c r="K17" s="2126"/>
    </row>
    <row r="18" spans="2:11" ht="26.1" customHeight="1">
      <c r="B18" s="1888"/>
      <c r="D18" s="2126" t="s">
        <v>1753</v>
      </c>
      <c r="E18" s="2126"/>
      <c r="F18" s="2126"/>
      <c r="G18" s="2126"/>
      <c r="H18" s="2126"/>
      <c r="I18" s="2126"/>
      <c r="J18" s="2126"/>
      <c r="K18" s="2126"/>
    </row>
    <row r="19" spans="2:11" ht="25.35" customHeight="1">
      <c r="B19" s="1888"/>
      <c r="D19" s="2126" t="s">
        <v>1754</v>
      </c>
      <c r="E19" s="2126"/>
      <c r="F19" s="2126"/>
      <c r="G19" s="2126"/>
      <c r="H19" s="2126"/>
      <c r="I19" s="2126"/>
      <c r="J19" s="2126"/>
      <c r="K19" s="2126"/>
    </row>
    <row r="20" spans="2:11" ht="29.25" customHeight="1">
      <c r="B20" s="1888"/>
      <c r="D20" s="34" t="s">
        <v>1755</v>
      </c>
      <c r="E20" s="954"/>
      <c r="F20" s="34"/>
    </row>
    <row r="21" spans="2:11" ht="21.6" customHeight="1">
      <c r="B21" s="1888"/>
      <c r="D21" s="953" t="s">
        <v>1413</v>
      </c>
      <c r="E21" s="1082">
        <v>2024</v>
      </c>
      <c r="F21" s="955"/>
      <c r="J21" s="1267"/>
    </row>
    <row r="22" spans="2:11" ht="21.6" customHeight="1">
      <c r="B22" s="1888"/>
      <c r="D22" s="722" t="s">
        <v>1414</v>
      </c>
      <c r="E22" s="951"/>
      <c r="F22" s="952"/>
      <c r="J22" s="1525"/>
    </row>
    <row r="23" spans="2:11" ht="21.6" customHeight="1">
      <c r="D23" s="723" t="s">
        <v>1756</v>
      </c>
      <c r="E23" s="957">
        <v>0.91</v>
      </c>
      <c r="F23" s="952"/>
    </row>
    <row r="24" spans="2:11" ht="21.6" customHeight="1">
      <c r="D24" s="723" t="s">
        <v>1757</v>
      </c>
      <c r="E24" s="957">
        <v>0.94</v>
      </c>
      <c r="F24" s="952"/>
    </row>
    <row r="25" spans="2:11" ht="21.6" customHeight="1">
      <c r="D25" s="723" t="s">
        <v>1758</v>
      </c>
      <c r="E25" s="957">
        <v>0.96</v>
      </c>
    </row>
    <row r="26" spans="2:11" ht="21.6" customHeight="1">
      <c r="D26" s="723" t="s">
        <v>1759</v>
      </c>
      <c r="E26" s="957">
        <v>0.97</v>
      </c>
    </row>
    <row r="27" spans="2:11" ht="21.6" customHeight="1">
      <c r="D27" s="723" t="s">
        <v>1760</v>
      </c>
      <c r="E27" s="957">
        <v>0.84</v>
      </c>
    </row>
    <row r="28" spans="2:11" ht="21.6" customHeight="1">
      <c r="D28" s="724" t="s">
        <v>1761</v>
      </c>
      <c r="E28" s="961">
        <v>0.95</v>
      </c>
    </row>
    <row r="29" spans="2:11" ht="21.6" customHeight="1">
      <c r="D29" s="566"/>
      <c r="E29" s="566"/>
      <c r="F29" s="566"/>
    </row>
    <row r="30" spans="2:11" ht="21.6" customHeight="1">
      <c r="D30" s="34" t="s">
        <v>1762</v>
      </c>
      <c r="E30" s="34"/>
      <c r="F30" s="34"/>
      <c r="G30" s="34"/>
      <c r="H30" s="34"/>
      <c r="I30" s="34"/>
      <c r="J30" s="34"/>
    </row>
    <row r="31" spans="2:11" ht="21.6" customHeight="1">
      <c r="D31" s="958" t="s">
        <v>1413</v>
      </c>
      <c r="E31" s="958"/>
      <c r="F31" s="958"/>
      <c r="G31" s="958"/>
      <c r="H31" s="958"/>
      <c r="I31" s="958"/>
      <c r="J31" s="958"/>
    </row>
    <row r="32" spans="2:11" ht="21.6" customHeight="1">
      <c r="D32" s="15" t="s">
        <v>1414</v>
      </c>
      <c r="E32" s="14" t="s">
        <v>838</v>
      </c>
      <c r="F32" s="13" t="s">
        <v>839</v>
      </c>
      <c r="G32" s="13" t="s">
        <v>840</v>
      </c>
      <c r="H32" s="13" t="s">
        <v>841</v>
      </c>
      <c r="I32" s="13" t="s">
        <v>1254</v>
      </c>
    </row>
    <row r="33" spans="4:10" ht="21.6" customHeight="1">
      <c r="D33" s="842" t="s">
        <v>1756</v>
      </c>
      <c r="E33" s="1526">
        <v>1</v>
      </c>
      <c r="F33" s="1527">
        <v>0.89</v>
      </c>
      <c r="G33" s="1527" t="s">
        <v>1415</v>
      </c>
      <c r="H33" s="1527" t="s">
        <v>1415</v>
      </c>
      <c r="I33" s="1528" t="s">
        <v>1415</v>
      </c>
    </row>
    <row r="34" spans="4:10" ht="21.6" customHeight="1">
      <c r="D34" s="843" t="s">
        <v>1757</v>
      </c>
      <c r="E34" s="1529">
        <v>0.89</v>
      </c>
      <c r="F34" s="1530">
        <v>0.99</v>
      </c>
      <c r="G34" s="1530">
        <v>1.02</v>
      </c>
      <c r="H34" s="1530">
        <v>1.01</v>
      </c>
      <c r="I34" s="1531">
        <v>0.99</v>
      </c>
    </row>
    <row r="35" spans="4:10" ht="21.6" customHeight="1">
      <c r="D35" s="843" t="s">
        <v>1758</v>
      </c>
      <c r="E35" s="1529">
        <v>0.9</v>
      </c>
      <c r="F35" s="1530">
        <v>1</v>
      </c>
      <c r="G35" s="1530">
        <v>0.94</v>
      </c>
      <c r="H35" s="1530">
        <v>0.98</v>
      </c>
      <c r="I35" s="1531">
        <v>0.93</v>
      </c>
    </row>
    <row r="36" spans="4:10" ht="21.6" customHeight="1">
      <c r="D36" s="843" t="s">
        <v>1759</v>
      </c>
      <c r="E36" s="1529">
        <v>0.97</v>
      </c>
      <c r="F36" s="1530">
        <v>0.9</v>
      </c>
      <c r="G36" s="1530">
        <v>1.37</v>
      </c>
      <c r="H36" s="1530">
        <v>0.95</v>
      </c>
      <c r="I36" s="1531">
        <v>0.96</v>
      </c>
    </row>
    <row r="37" spans="4:10" ht="21.6" customHeight="1">
      <c r="D37" s="843" t="s">
        <v>1760</v>
      </c>
      <c r="E37" s="1529">
        <v>0.93</v>
      </c>
      <c r="F37" s="1530">
        <v>0.72</v>
      </c>
      <c r="G37" s="1530">
        <v>0.99</v>
      </c>
      <c r="H37" s="1530">
        <v>0.79</v>
      </c>
      <c r="I37" s="1531" t="s">
        <v>1415</v>
      </c>
    </row>
    <row r="38" spans="4:10" ht="21.6" customHeight="1">
      <c r="D38" s="843" t="s">
        <v>1761</v>
      </c>
      <c r="E38" s="1529">
        <v>0.87</v>
      </c>
      <c r="F38" s="1530">
        <v>1</v>
      </c>
      <c r="G38" s="1530" t="s">
        <v>1415</v>
      </c>
      <c r="H38" s="1530" t="s">
        <v>1415</v>
      </c>
      <c r="I38" s="1531" t="s">
        <v>1415</v>
      </c>
    </row>
    <row r="39" spans="4:10" ht="21.6" customHeight="1">
      <c r="D39" s="959" t="s">
        <v>1763</v>
      </c>
      <c r="E39" s="151"/>
      <c r="F39" s="566"/>
      <c r="G39" s="566"/>
      <c r="H39" s="566"/>
      <c r="I39" s="566"/>
      <c r="J39" s="566"/>
    </row>
    <row r="40" spans="4:10" ht="21.6" customHeight="1">
      <c r="D40" s="34" t="s">
        <v>1747</v>
      </c>
      <c r="E40" s="218"/>
      <c r="J40" s="1267"/>
    </row>
    <row r="41" spans="4:10" ht="21.6" customHeight="1">
      <c r="D41" s="953" t="s">
        <v>1122</v>
      </c>
      <c r="E41" s="956">
        <v>2024</v>
      </c>
      <c r="F41" s="32"/>
    </row>
    <row r="42" spans="4:10" ht="21.6" customHeight="1">
      <c r="D42" s="723" t="s">
        <v>839</v>
      </c>
      <c r="E42" s="957">
        <v>2.58</v>
      </c>
    </row>
    <row r="43" spans="4:10" ht="21.6" customHeight="1">
      <c r="D43" s="723" t="s">
        <v>841</v>
      </c>
      <c r="E43" s="957">
        <v>5.69</v>
      </c>
    </row>
    <row r="44" spans="4:10" ht="21.6" customHeight="1">
      <c r="D44" s="723" t="s">
        <v>1254</v>
      </c>
      <c r="E44" s="957">
        <v>2.3199999999999998</v>
      </c>
    </row>
    <row r="45" spans="4:10" ht="21.6" customHeight="1">
      <c r="D45" s="724" t="s">
        <v>838</v>
      </c>
      <c r="E45" s="961">
        <v>1.55</v>
      </c>
      <c r="F45" s="960"/>
    </row>
    <row r="46" spans="4:10" ht="21.6" customHeight="1">
      <c r="D46" s="165" t="s">
        <v>1416</v>
      </c>
      <c r="E46" s="165"/>
      <c r="F46" s="165"/>
    </row>
    <row r="47" spans="4:10" ht="21.6" customHeight="1">
      <c r="D47" s="34" t="s">
        <v>1764</v>
      </c>
      <c r="E47" s="945"/>
      <c r="J47" s="1267"/>
    </row>
    <row r="48" spans="4:10" ht="21.6" customHeight="1">
      <c r="D48" s="958" t="s">
        <v>1765</v>
      </c>
      <c r="E48" s="218"/>
    </row>
    <row r="49" spans="4:10" ht="21.6" customHeight="1">
      <c r="D49" s="962" t="s">
        <v>1122</v>
      </c>
      <c r="E49" s="956">
        <v>2024</v>
      </c>
      <c r="F49" s="32"/>
    </row>
    <row r="50" spans="4:10" ht="21.6" customHeight="1">
      <c r="D50" s="723" t="s">
        <v>838</v>
      </c>
      <c r="E50" s="957">
        <v>7.62</v>
      </c>
    </row>
    <row r="51" spans="4:10" ht="21.6" customHeight="1">
      <c r="D51" s="723" t="s">
        <v>839</v>
      </c>
      <c r="E51" s="957">
        <v>28.3</v>
      </c>
    </row>
    <row r="52" spans="4:10" ht="21.6" customHeight="1">
      <c r="D52" s="723" t="s">
        <v>840</v>
      </c>
      <c r="E52" s="957">
        <v>23.62</v>
      </c>
    </row>
    <row r="53" spans="4:10" ht="21.6" customHeight="1">
      <c r="D53" s="723" t="s">
        <v>841</v>
      </c>
      <c r="E53" s="957">
        <v>13.75</v>
      </c>
    </row>
    <row r="54" spans="4:10" ht="21.6" customHeight="1">
      <c r="D54" s="586" t="s">
        <v>1254</v>
      </c>
      <c r="E54" s="961">
        <v>17.850000000000001</v>
      </c>
      <c r="F54" s="960"/>
    </row>
    <row r="55" spans="4:10" ht="21.6" customHeight="1">
      <c r="D55" s="2146" t="s">
        <v>1766</v>
      </c>
      <c r="E55" s="2147"/>
      <c r="F55" s="2147"/>
      <c r="G55" s="2147"/>
      <c r="H55" s="2147"/>
      <c r="I55" s="2147"/>
      <c r="J55" s="788"/>
    </row>
    <row r="56" spans="4:10" ht="21.6" customHeight="1"/>
    <row r="57" spans="4:10" ht="21.6" customHeight="1">
      <c r="D57" s="34" t="s">
        <v>1767</v>
      </c>
      <c r="E57" s="308"/>
    </row>
    <row r="58" spans="4:10" ht="21.6" customHeight="1">
      <c r="D58" s="958" t="s">
        <v>1768</v>
      </c>
      <c r="J58" s="1267"/>
    </row>
    <row r="59" spans="4:10" ht="21.6" customHeight="1">
      <c r="D59" s="962" t="s">
        <v>1122</v>
      </c>
      <c r="E59" s="956">
        <v>2024</v>
      </c>
      <c r="F59" s="32"/>
    </row>
    <row r="60" spans="4:10" ht="21.6" customHeight="1">
      <c r="D60" s="723" t="s">
        <v>838</v>
      </c>
      <c r="E60" s="957">
        <v>39.78</v>
      </c>
    </row>
    <row r="61" spans="4:10" ht="21.6" customHeight="1">
      <c r="D61" s="723" t="s">
        <v>839</v>
      </c>
      <c r="E61" s="957">
        <v>115.66</v>
      </c>
    </row>
    <row r="62" spans="4:10" ht="21.6" customHeight="1">
      <c r="D62" s="723" t="s">
        <v>840</v>
      </c>
      <c r="E62" s="957">
        <v>74.680000000000007</v>
      </c>
    </row>
    <row r="63" spans="4:10" ht="21.6" customHeight="1">
      <c r="D63" s="723" t="s">
        <v>841</v>
      </c>
      <c r="E63" s="957">
        <v>42.59</v>
      </c>
    </row>
    <row r="64" spans="4:10" ht="21.6" customHeight="1">
      <c r="D64" s="723" t="s">
        <v>1254</v>
      </c>
      <c r="E64" s="1804">
        <v>55.6</v>
      </c>
      <c r="F64" s="960"/>
    </row>
    <row r="65" spans="4:9" ht="21.6" customHeight="1">
      <c r="D65" s="2146" t="s">
        <v>1769</v>
      </c>
      <c r="E65" s="2147"/>
      <c r="F65" s="2147"/>
      <c r="G65" s="2147"/>
      <c r="H65" s="2147"/>
      <c r="I65" s="2147"/>
    </row>
  </sheetData>
  <sheetProtection algorithmName="SHA-512" hashValue="Co4AfGSnot8Ki4gNJlTrBt8NuEal23LzONUR68UfjvNvGo1X4PFN7B4kDxwJKRnGJ78d1xj6ONNE88dAaIc/TQ==" saltValue="taLm2k2KHsdQabSp1zj7sA==" spinCount="100000" sheet="1" objects="1" scenarios="1"/>
  <mergeCells count="15">
    <mergeCell ref="D55:I55"/>
    <mergeCell ref="D65:I65"/>
    <mergeCell ref="D12:E12"/>
    <mergeCell ref="D13:E13"/>
    <mergeCell ref="D14:E14"/>
    <mergeCell ref="D15:E15"/>
    <mergeCell ref="D17:K17"/>
    <mergeCell ref="D18:K18"/>
    <mergeCell ref="D19:K19"/>
    <mergeCell ref="B5:B22"/>
    <mergeCell ref="D7:E7"/>
    <mergeCell ref="D8:E8"/>
    <mergeCell ref="D9:E9"/>
    <mergeCell ref="D10:E10"/>
    <mergeCell ref="D11:E11"/>
  </mergeCells>
  <pageMargins left="0.75" right="0.75" top="1" bottom="1" header="0.5" footer="0.5"/>
  <pageSetup orientation="portrait" horizontalDpi="4294967295" verticalDpi="4294967295" r:id="rId1"/>
  <customProperties>
    <customPr name="_pios_id" r:id="rId2"/>
  </customProperties>
  <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B5:Y103"/>
  <sheetViews>
    <sheetView showGridLines="0" showRuler="0" workbookViewId="0">
      <selection activeCell="N61" sqref="N61"/>
    </sheetView>
  </sheetViews>
  <sheetFormatPr defaultColWidth="12.85546875" defaultRowHeight="12.75"/>
  <cols>
    <col min="1" max="3" width="12.85546875" style="148"/>
    <col min="4" max="4" width="20.85546875" style="148" customWidth="1"/>
    <col min="5" max="5" width="17" style="148" customWidth="1"/>
    <col min="6" max="10" width="14.5703125" style="148" customWidth="1"/>
    <col min="11" max="11" width="16.5703125" style="148" customWidth="1"/>
    <col min="12" max="12" width="12.85546875" style="148" customWidth="1"/>
    <col min="13" max="16384" width="12.85546875" style="148"/>
  </cols>
  <sheetData>
    <row r="5" spans="2:25" ht="21.75" customHeight="1">
      <c r="B5" s="1888"/>
      <c r="D5" s="147" t="s">
        <v>1734</v>
      </c>
      <c r="E5" s="862"/>
      <c r="F5" s="862"/>
      <c r="G5" s="308"/>
      <c r="H5" s="862"/>
      <c r="I5" s="862"/>
    </row>
    <row r="6" spans="2:25" ht="21.75" customHeight="1">
      <c r="B6" s="1888"/>
      <c r="D6" s="147"/>
      <c r="E6" s="862"/>
      <c r="F6" s="862"/>
      <c r="G6" s="862"/>
      <c r="H6" s="862"/>
      <c r="I6" s="862"/>
    </row>
    <row r="7" spans="2:25" ht="21.75" customHeight="1">
      <c r="B7" s="1888"/>
      <c r="D7" s="147"/>
      <c r="E7" s="862"/>
      <c r="F7" s="862"/>
      <c r="G7" s="862"/>
      <c r="H7" s="862"/>
      <c r="I7" s="862"/>
      <c r="P7"/>
      <c r="Q7"/>
      <c r="R7"/>
      <c r="S7"/>
      <c r="T7"/>
    </row>
    <row r="8" spans="2:25" ht="21.75" customHeight="1">
      <c r="B8" s="1888"/>
      <c r="D8" s="147"/>
      <c r="G8" s="862"/>
      <c r="L8" s="1795" t="s">
        <v>1736</v>
      </c>
      <c r="M8" s="1049">
        <v>2024</v>
      </c>
      <c r="P8"/>
      <c r="Q8"/>
      <c r="R8"/>
      <c r="S8"/>
      <c r="T8"/>
      <c r="U8"/>
      <c r="V8"/>
      <c r="W8"/>
      <c r="X8"/>
      <c r="Y8"/>
    </row>
    <row r="9" spans="2:25" ht="21.75" customHeight="1">
      <c r="B9" s="1888"/>
      <c r="D9" s="147"/>
      <c r="G9" s="862"/>
      <c r="L9" s="614" t="s">
        <v>838</v>
      </c>
      <c r="M9" s="1445">
        <v>1000498.46</v>
      </c>
      <c r="P9"/>
      <c r="Q9"/>
      <c r="R9"/>
      <c r="S9"/>
      <c r="T9"/>
      <c r="U9"/>
      <c r="V9"/>
      <c r="W9"/>
      <c r="X9"/>
      <c r="Y9"/>
    </row>
    <row r="10" spans="2:25" ht="21.75" customHeight="1">
      <c r="B10" s="1888"/>
      <c r="D10" s="147"/>
      <c r="G10" s="862"/>
      <c r="L10" s="614" t="s">
        <v>1794</v>
      </c>
      <c r="M10" s="1445">
        <v>715369.42721695488</v>
      </c>
      <c r="P10"/>
      <c r="Q10"/>
      <c r="R10"/>
      <c r="S10"/>
      <c r="T10"/>
      <c r="U10"/>
      <c r="V10"/>
      <c r="W10"/>
      <c r="X10"/>
      <c r="Y10"/>
    </row>
    <row r="11" spans="2:25" ht="21.75" customHeight="1">
      <c r="B11" s="1888"/>
      <c r="D11" s="1050"/>
      <c r="G11" s="862"/>
      <c r="L11" s="614" t="s">
        <v>1417</v>
      </c>
      <c r="M11" s="1445">
        <v>298730.99</v>
      </c>
      <c r="P11"/>
      <c r="Q11"/>
      <c r="R11"/>
      <c r="S11"/>
      <c r="T11"/>
      <c r="U11"/>
      <c r="V11"/>
      <c r="W11"/>
      <c r="X11"/>
      <c r="Y11"/>
    </row>
    <row r="12" spans="2:25" ht="21.75" customHeight="1">
      <c r="B12" s="1888"/>
      <c r="D12" s="147"/>
      <c r="G12" s="862"/>
      <c r="L12" s="614" t="s">
        <v>839</v>
      </c>
      <c r="M12" s="1445">
        <v>356036.28499721136</v>
      </c>
      <c r="P12"/>
      <c r="Q12"/>
      <c r="R12"/>
      <c r="S12"/>
      <c r="T12"/>
      <c r="U12"/>
      <c r="V12"/>
      <c r="W12"/>
      <c r="X12"/>
      <c r="Y12"/>
    </row>
    <row r="13" spans="2:25" ht="21.75" customHeight="1">
      <c r="B13" s="1888"/>
      <c r="D13" s="147"/>
      <c r="G13" s="862"/>
      <c r="L13" s="614" t="s">
        <v>840</v>
      </c>
      <c r="M13" s="1445">
        <v>130013.27</v>
      </c>
      <c r="P13"/>
      <c r="Q13"/>
      <c r="R13"/>
      <c r="S13"/>
      <c r="T13"/>
      <c r="U13"/>
      <c r="V13"/>
      <c r="W13"/>
      <c r="X13"/>
      <c r="Y13"/>
    </row>
    <row r="14" spans="2:25" ht="21.75" customHeight="1">
      <c r="B14" s="1888"/>
      <c r="D14" s="147"/>
      <c r="G14" s="862"/>
      <c r="L14" s="614" t="s">
        <v>841</v>
      </c>
      <c r="M14" s="1445">
        <v>50308.639999999999</v>
      </c>
      <c r="P14"/>
      <c r="Q14"/>
      <c r="R14"/>
      <c r="S14"/>
      <c r="T14"/>
      <c r="U14"/>
      <c r="V14"/>
      <c r="W14"/>
      <c r="X14"/>
      <c r="Y14"/>
    </row>
    <row r="15" spans="2:25" ht="21.75" customHeight="1">
      <c r="B15" s="1888"/>
      <c r="D15" s="147"/>
      <c r="G15" s="862"/>
      <c r="L15" s="725" t="s">
        <v>1254</v>
      </c>
      <c r="M15" s="1465">
        <v>399429</v>
      </c>
      <c r="P15"/>
      <c r="Q15"/>
      <c r="R15"/>
      <c r="S15"/>
      <c r="T15"/>
      <c r="U15"/>
      <c r="V15"/>
      <c r="W15"/>
      <c r="X15"/>
      <c r="Y15"/>
    </row>
    <row r="16" spans="2:25" ht="21.75" customHeight="1">
      <c r="B16" s="1888"/>
      <c r="D16" s="147"/>
      <c r="G16" s="862"/>
      <c r="L16" s="1047" t="s">
        <v>1074</v>
      </c>
      <c r="M16" s="1048">
        <f>SUM(M9:M15)</f>
        <v>2950386.0722141666</v>
      </c>
      <c r="P16"/>
      <c r="Q16"/>
      <c r="R16"/>
      <c r="S16"/>
      <c r="T16"/>
      <c r="U16"/>
      <c r="V16"/>
      <c r="W16"/>
      <c r="X16"/>
      <c r="Y16"/>
    </row>
    <row r="17" spans="2:25" ht="21.75" customHeight="1">
      <c r="B17" s="1888"/>
      <c r="D17" s="147"/>
      <c r="E17" s="862"/>
      <c r="F17" s="862"/>
      <c r="G17" s="862"/>
      <c r="H17" s="862"/>
      <c r="I17" s="862"/>
      <c r="P17"/>
      <c r="Q17"/>
      <c r="R17"/>
      <c r="S17"/>
      <c r="T17"/>
      <c r="U17"/>
      <c r="V17"/>
      <c r="W17"/>
      <c r="X17"/>
      <c r="Y17"/>
    </row>
    <row r="18" spans="2:25" ht="21.75" customHeight="1">
      <c r="B18" s="1888"/>
      <c r="D18" s="147"/>
      <c r="E18" s="862"/>
      <c r="F18" s="862"/>
      <c r="G18" s="862"/>
      <c r="H18" s="862"/>
      <c r="I18" s="862"/>
      <c r="P18"/>
      <c r="Q18"/>
      <c r="R18"/>
      <c r="S18"/>
      <c r="T18"/>
      <c r="U18"/>
      <c r="V18"/>
      <c r="W18"/>
      <c r="X18"/>
      <c r="Y18"/>
    </row>
    <row r="19" spans="2:25" ht="21.75" customHeight="1">
      <c r="B19" s="1888"/>
      <c r="D19" s="147"/>
      <c r="E19" s="862"/>
      <c r="F19" s="862"/>
      <c r="G19" s="862"/>
      <c r="H19" s="862"/>
      <c r="I19" s="862"/>
      <c r="P19"/>
      <c r="Q19"/>
      <c r="R19"/>
      <c r="S19"/>
      <c r="T19"/>
    </row>
    <row r="20" spans="2:25" ht="21.75" customHeight="1">
      <c r="B20" s="1888"/>
      <c r="D20" s="147"/>
      <c r="E20" s="862"/>
      <c r="F20" s="862"/>
      <c r="G20" s="862"/>
      <c r="H20" s="862"/>
      <c r="I20" s="862"/>
      <c r="P20" s="2149"/>
    </row>
    <row r="21" spans="2:25" ht="21.75" customHeight="1">
      <c r="B21" s="1888"/>
      <c r="D21" s="147"/>
      <c r="E21" s="862"/>
      <c r="F21" s="862"/>
      <c r="G21" s="862"/>
      <c r="H21" s="862"/>
      <c r="I21" s="862"/>
      <c r="P21" s="2149"/>
    </row>
    <row r="22" spans="2:25" ht="21.75" customHeight="1">
      <c r="B22" s="1888"/>
      <c r="D22" s="147"/>
      <c r="E22" s="862"/>
      <c r="F22" s="862"/>
      <c r="G22" s="862"/>
      <c r="H22" s="862"/>
      <c r="I22" s="862"/>
      <c r="P22" s="2149"/>
    </row>
    <row r="23" spans="2:25" ht="21.75" customHeight="1">
      <c r="D23" s="147"/>
      <c r="E23" s="862"/>
      <c r="F23" s="862"/>
      <c r="G23" s="862"/>
      <c r="H23" s="862"/>
      <c r="I23" s="862"/>
      <c r="P23" s="1051"/>
    </row>
    <row r="24" spans="2:25" ht="21.75" customHeight="1">
      <c r="D24" s="147"/>
      <c r="E24" s="862"/>
      <c r="F24" s="862"/>
      <c r="G24" s="862"/>
      <c r="H24" s="862"/>
      <c r="I24" s="862"/>
      <c r="P24" s="1051"/>
    </row>
    <row r="25" spans="2:25" ht="21.75" customHeight="1">
      <c r="D25" s="147"/>
      <c r="E25" s="862"/>
      <c r="F25" s="862"/>
      <c r="G25" s="862"/>
      <c r="H25" s="862"/>
      <c r="I25" s="862"/>
      <c r="P25" s="1051"/>
    </row>
    <row r="26" spans="2:25" ht="21.75" customHeight="1">
      <c r="D26" s="147"/>
      <c r="E26" s="862"/>
      <c r="F26" s="862"/>
      <c r="G26" s="862"/>
      <c r="H26" s="862"/>
      <c r="I26" s="862"/>
      <c r="P26" s="1051"/>
    </row>
    <row r="27" spans="2:25" ht="21.75" customHeight="1">
      <c r="D27" s="147"/>
      <c r="E27" s="862"/>
      <c r="F27" s="862"/>
      <c r="G27" s="862"/>
      <c r="H27" s="862"/>
      <c r="I27" s="862"/>
      <c r="P27" s="1051"/>
    </row>
    <row r="28" spans="2:25" ht="21.75" customHeight="1">
      <c r="D28" s="147"/>
      <c r="E28" s="862"/>
      <c r="F28" s="862"/>
      <c r="G28" s="862"/>
      <c r="H28" s="862"/>
      <c r="I28" s="862"/>
      <c r="P28" s="1051"/>
    </row>
    <row r="29" spans="2:25" ht="21.75" customHeight="1">
      <c r="D29" s="147"/>
      <c r="E29" s="862"/>
      <c r="F29" s="862"/>
      <c r="G29" s="862"/>
      <c r="H29" s="862"/>
      <c r="I29" s="862"/>
    </row>
    <row r="30" spans="2:25" ht="21.75" customHeight="1">
      <c r="D30" s="147"/>
      <c r="E30" s="862"/>
      <c r="F30" s="862"/>
      <c r="G30" s="862"/>
      <c r="H30" s="862"/>
      <c r="I30" s="862"/>
    </row>
    <row r="31" spans="2:25" ht="21.75" customHeight="1">
      <c r="D31" s="147"/>
      <c r="E31" s="862"/>
      <c r="F31" s="862"/>
      <c r="G31" s="862"/>
      <c r="H31" s="862"/>
      <c r="I31" s="862"/>
    </row>
    <row r="32" spans="2:25" ht="21.75" customHeight="1">
      <c r="D32" s="34" t="s">
        <v>1735</v>
      </c>
      <c r="E32" s="862"/>
      <c r="F32" s="308"/>
      <c r="G32" s="862"/>
      <c r="H32" s="862"/>
      <c r="I32" s="862"/>
    </row>
    <row r="33" spans="4:14" ht="21.75" customHeight="1">
      <c r="D33" s="15" t="s">
        <v>1122</v>
      </c>
      <c r="E33" s="14" t="s">
        <v>1359</v>
      </c>
      <c r="F33" s="13" t="s">
        <v>1360</v>
      </c>
      <c r="G33" s="13" t="s">
        <v>1074</v>
      </c>
      <c r="H33" s="13" t="s">
        <v>1418</v>
      </c>
      <c r="I33" s="844" t="s">
        <v>1387</v>
      </c>
      <c r="K33" s="32"/>
      <c r="L33" s="1052" t="s">
        <v>1419</v>
      </c>
      <c r="M33" s="1052" t="s">
        <v>1360</v>
      </c>
    </row>
    <row r="34" spans="4:14" ht="21.75" customHeight="1">
      <c r="D34" s="976" t="s">
        <v>838</v>
      </c>
      <c r="E34" s="968">
        <v>67</v>
      </c>
      <c r="F34" s="687">
        <v>188</v>
      </c>
      <c r="G34" s="969">
        <f t="shared" ref="G34:G39" si="0">SUM(E34:F34)</f>
        <v>255</v>
      </c>
      <c r="H34" s="687">
        <v>1929</v>
      </c>
      <c r="I34" s="938">
        <f t="shared" ref="I34:I40" si="1">+G34/H34</f>
        <v>0.13219284603421461</v>
      </c>
      <c r="J34" s="966"/>
      <c r="K34" s="1764" t="s">
        <v>1420</v>
      </c>
      <c r="L34" s="1796">
        <f>+E40/G40</f>
        <v>0.25925925925925924</v>
      </c>
      <c r="M34" s="1797">
        <f>+F40/G40</f>
        <v>0.7407407407407407</v>
      </c>
      <c r="N34" s="308"/>
    </row>
    <row r="35" spans="4:14" ht="21.75" customHeight="1">
      <c r="D35" s="977" t="s">
        <v>839</v>
      </c>
      <c r="E35" s="970">
        <v>25</v>
      </c>
      <c r="F35" s="688">
        <v>106</v>
      </c>
      <c r="G35" s="971">
        <f t="shared" si="0"/>
        <v>131</v>
      </c>
      <c r="H35" s="688">
        <v>2613</v>
      </c>
      <c r="I35" s="941">
        <f t="shared" si="1"/>
        <v>5.0133945656333716E-2</v>
      </c>
    </row>
    <row r="36" spans="4:14" ht="21.75" customHeight="1">
      <c r="D36" s="977" t="s">
        <v>1794</v>
      </c>
      <c r="E36" s="970">
        <v>3</v>
      </c>
      <c r="F36" s="688">
        <v>8</v>
      </c>
      <c r="G36" s="971">
        <f t="shared" si="0"/>
        <v>11</v>
      </c>
      <c r="H36" s="688">
        <v>137</v>
      </c>
      <c r="I36" s="941">
        <f t="shared" si="1"/>
        <v>8.0291970802919707E-2</v>
      </c>
    </row>
    <row r="37" spans="4:14" ht="21.75" customHeight="1">
      <c r="D37" s="977" t="s">
        <v>840</v>
      </c>
      <c r="E37" s="970">
        <v>0</v>
      </c>
      <c r="F37" s="688">
        <v>10</v>
      </c>
      <c r="G37" s="971">
        <f t="shared" si="0"/>
        <v>10</v>
      </c>
      <c r="H37" s="688">
        <v>772</v>
      </c>
      <c r="I37" s="941">
        <f t="shared" si="1"/>
        <v>1.2953367875647668E-2</v>
      </c>
    </row>
    <row r="38" spans="4:14" ht="21.75" customHeight="1">
      <c r="D38" s="977" t="s">
        <v>841</v>
      </c>
      <c r="E38" s="970">
        <v>12</v>
      </c>
      <c r="F38" s="688">
        <v>10</v>
      </c>
      <c r="G38" s="971">
        <f t="shared" si="0"/>
        <v>22</v>
      </c>
      <c r="H38" s="688">
        <v>404</v>
      </c>
      <c r="I38" s="941">
        <f t="shared" si="1"/>
        <v>5.4455445544554455E-2</v>
      </c>
    </row>
    <row r="39" spans="4:14" ht="21.75" customHeight="1">
      <c r="D39" s="978" t="s">
        <v>1254</v>
      </c>
      <c r="E39" s="972">
        <v>12</v>
      </c>
      <c r="F39" s="685">
        <v>18</v>
      </c>
      <c r="G39" s="973">
        <f t="shared" si="0"/>
        <v>30</v>
      </c>
      <c r="H39" s="685">
        <v>502</v>
      </c>
      <c r="I39" s="934">
        <f t="shared" si="1"/>
        <v>5.9760956175298807E-2</v>
      </c>
    </row>
    <row r="40" spans="4:14" ht="21.75" customHeight="1">
      <c r="D40" s="974" t="s">
        <v>1074</v>
      </c>
      <c r="E40" s="975">
        <f>SUM(E34:E39)</f>
        <v>119</v>
      </c>
      <c r="F40" s="683">
        <f>SUM(F34:F39)</f>
        <v>340</v>
      </c>
      <c r="G40" s="683">
        <f>SUM(G34:G39)</f>
        <v>459</v>
      </c>
      <c r="H40" s="683">
        <f>SUM(H34:H39)</f>
        <v>6357</v>
      </c>
      <c r="I40" s="967">
        <f t="shared" si="1"/>
        <v>7.2203869749882021E-2</v>
      </c>
    </row>
    <row r="41" spans="4:14" ht="21.75" customHeight="1">
      <c r="G41" s="965"/>
      <c r="H41" s="965"/>
      <c r="I41" s="965"/>
    </row>
    <row r="42" spans="4:14" ht="21.75" customHeight="1">
      <c r="D42" s="34" t="s">
        <v>1737</v>
      </c>
      <c r="E42" s="2119" t="s">
        <v>1122</v>
      </c>
      <c r="F42" s="2119"/>
      <c r="G42" s="2119"/>
      <c r="H42" s="2119"/>
      <c r="I42" s="2119"/>
      <c r="J42" s="2119"/>
      <c r="K42" s="308"/>
    </row>
    <row r="43" spans="4:14" ht="21.75" customHeight="1">
      <c r="D43" s="991"/>
      <c r="E43" s="14" t="s">
        <v>838</v>
      </c>
      <c r="F43" s="13" t="s">
        <v>839</v>
      </c>
      <c r="G43" s="13" t="s">
        <v>801</v>
      </c>
      <c r="H43" s="13" t="s">
        <v>840</v>
      </c>
      <c r="I43" s="844" t="s">
        <v>841</v>
      </c>
      <c r="J43" s="995" t="s">
        <v>1254</v>
      </c>
      <c r="K43" s="994" t="s">
        <v>1074</v>
      </c>
    </row>
    <row r="44" spans="4:14" ht="21.75" customHeight="1">
      <c r="D44" s="999" t="s">
        <v>1421</v>
      </c>
      <c r="E44" s="979"/>
      <c r="F44" s="980"/>
      <c r="G44" s="981"/>
      <c r="H44" s="980"/>
      <c r="I44" s="981"/>
      <c r="J44" s="996"/>
      <c r="K44" s="982"/>
    </row>
    <row r="45" spans="4:14" ht="21.75" customHeight="1">
      <c r="D45" s="992" t="s">
        <v>1374</v>
      </c>
      <c r="E45" s="983">
        <v>0</v>
      </c>
      <c r="F45" s="984">
        <v>0</v>
      </c>
      <c r="G45" s="985">
        <v>0</v>
      </c>
      <c r="H45" s="984">
        <v>0</v>
      </c>
      <c r="I45" s="985">
        <v>0</v>
      </c>
      <c r="J45" s="997">
        <v>0</v>
      </c>
      <c r="K45" s="986">
        <f t="shared" ref="K45:K53" si="2">SUM(E45:J45)</f>
        <v>0</v>
      </c>
    </row>
    <row r="46" spans="4:14" ht="21.75" customHeight="1">
      <c r="D46" s="992" t="s">
        <v>1373</v>
      </c>
      <c r="E46" s="983">
        <v>1</v>
      </c>
      <c r="F46" s="984">
        <v>0</v>
      </c>
      <c r="G46" s="985">
        <v>3</v>
      </c>
      <c r="H46" s="984">
        <v>0</v>
      </c>
      <c r="I46" s="985">
        <v>0</v>
      </c>
      <c r="J46" s="997">
        <v>0</v>
      </c>
      <c r="K46" s="986">
        <f t="shared" si="2"/>
        <v>4</v>
      </c>
    </row>
    <row r="47" spans="4:14" ht="21.75" customHeight="1">
      <c r="D47" s="992" t="s">
        <v>1422</v>
      </c>
      <c r="E47" s="983">
        <v>1</v>
      </c>
      <c r="F47" s="984">
        <v>3</v>
      </c>
      <c r="G47" s="985">
        <v>2</v>
      </c>
      <c r="H47" s="984">
        <v>0</v>
      </c>
      <c r="I47" s="985">
        <v>0</v>
      </c>
      <c r="J47" s="997">
        <v>1</v>
      </c>
      <c r="K47" s="986">
        <f t="shared" si="2"/>
        <v>7</v>
      </c>
    </row>
    <row r="48" spans="4:14" ht="21.75" customHeight="1">
      <c r="D48" s="992" t="s">
        <v>1423</v>
      </c>
      <c r="E48" s="983">
        <v>25</v>
      </c>
      <c r="F48" s="984">
        <v>14</v>
      </c>
      <c r="G48" s="985">
        <v>2</v>
      </c>
      <c r="H48" s="984">
        <v>2</v>
      </c>
      <c r="I48" s="985">
        <v>0</v>
      </c>
      <c r="J48" s="997">
        <v>2</v>
      </c>
      <c r="K48" s="986">
        <f t="shared" si="2"/>
        <v>45</v>
      </c>
    </row>
    <row r="49" spans="4:11" ht="21.75" customHeight="1">
      <c r="D49" s="992" t="s">
        <v>1424</v>
      </c>
      <c r="E49" s="983">
        <v>122</v>
      </c>
      <c r="F49" s="984">
        <v>85</v>
      </c>
      <c r="G49" s="985">
        <v>1</v>
      </c>
      <c r="H49" s="984">
        <v>8</v>
      </c>
      <c r="I49" s="985">
        <v>9</v>
      </c>
      <c r="J49" s="997">
        <v>15</v>
      </c>
      <c r="K49" s="986">
        <f t="shared" si="2"/>
        <v>240</v>
      </c>
    </row>
    <row r="50" spans="4:11" ht="21.75" customHeight="1">
      <c r="D50" s="992" t="s">
        <v>1425</v>
      </c>
      <c r="E50" s="983">
        <v>93</v>
      </c>
      <c r="F50" s="984">
        <v>13</v>
      </c>
      <c r="G50" s="985">
        <v>3</v>
      </c>
      <c r="H50" s="984">
        <v>0</v>
      </c>
      <c r="I50" s="985">
        <v>0</v>
      </c>
      <c r="J50" s="997">
        <v>12</v>
      </c>
      <c r="K50" s="986">
        <f t="shared" si="2"/>
        <v>121</v>
      </c>
    </row>
    <row r="51" spans="4:11" ht="21.75" customHeight="1">
      <c r="D51" s="992" t="s">
        <v>1364</v>
      </c>
      <c r="E51" s="983">
        <v>13</v>
      </c>
      <c r="F51" s="987">
        <v>7</v>
      </c>
      <c r="G51" s="985">
        <v>0</v>
      </c>
      <c r="H51" s="984">
        <v>0</v>
      </c>
      <c r="I51" s="985">
        <v>0</v>
      </c>
      <c r="J51" s="997">
        <v>0</v>
      </c>
      <c r="K51" s="986">
        <f t="shared" si="2"/>
        <v>20</v>
      </c>
    </row>
    <row r="52" spans="4:11" ht="21.75" customHeight="1">
      <c r="D52" s="992" t="s">
        <v>1541</v>
      </c>
      <c r="E52" s="983">
        <v>0</v>
      </c>
      <c r="F52" s="984">
        <v>9</v>
      </c>
      <c r="G52" s="985">
        <v>0</v>
      </c>
      <c r="H52" s="984">
        <v>0</v>
      </c>
      <c r="I52" s="985">
        <v>13</v>
      </c>
      <c r="J52" s="997">
        <v>0</v>
      </c>
      <c r="K52" s="986">
        <f t="shared" si="2"/>
        <v>22</v>
      </c>
    </row>
    <row r="53" spans="4:11" ht="21.75" customHeight="1">
      <c r="D53" s="993" t="s">
        <v>1074</v>
      </c>
      <c r="E53" s="990">
        <f t="shared" ref="E53:J53" si="3">SUM(E45:E52)</f>
        <v>255</v>
      </c>
      <c r="F53" s="988">
        <f t="shared" si="3"/>
        <v>131</v>
      </c>
      <c r="G53" s="988">
        <f t="shared" si="3"/>
        <v>11</v>
      </c>
      <c r="H53" s="988">
        <f t="shared" si="3"/>
        <v>10</v>
      </c>
      <c r="I53" s="988">
        <f t="shared" si="3"/>
        <v>22</v>
      </c>
      <c r="J53" s="998">
        <f t="shared" si="3"/>
        <v>30</v>
      </c>
      <c r="K53" s="989">
        <f t="shared" si="2"/>
        <v>459</v>
      </c>
    </row>
    <row r="54" spans="4:11" ht="21.75" customHeight="1">
      <c r="D54" s="176"/>
      <c r="E54" s="235"/>
      <c r="F54" s="242"/>
      <c r="G54" s="242"/>
      <c r="H54" s="242"/>
      <c r="I54" s="242"/>
      <c r="J54" s="242"/>
      <c r="K54" s="242"/>
    </row>
    <row r="55" spans="4:11" ht="21.75" customHeight="1">
      <c r="D55" s="34" t="s">
        <v>1426</v>
      </c>
      <c r="E55" s="862"/>
      <c r="F55" s="862"/>
      <c r="G55" s="862"/>
      <c r="H55" s="862"/>
      <c r="I55" s="862"/>
    </row>
    <row r="56" spans="4:11" ht="21.75" customHeight="1">
      <c r="D56" s="991" t="s">
        <v>1426</v>
      </c>
      <c r="E56" s="1009">
        <v>2024</v>
      </c>
      <c r="F56" s="1001">
        <v>2023</v>
      </c>
      <c r="G56" s="665">
        <v>2022</v>
      </c>
      <c r="H56" s="665">
        <v>2021</v>
      </c>
      <c r="I56" s="665">
        <v>2020</v>
      </c>
      <c r="J56" s="1424">
        <v>2019</v>
      </c>
      <c r="K56" s="1428"/>
    </row>
    <row r="57" spans="4:11" ht="21.75" customHeight="1">
      <c r="D57" s="1004" t="s">
        <v>1360</v>
      </c>
      <c r="E57" s="1010">
        <v>340</v>
      </c>
      <c r="F57" s="1006">
        <v>390</v>
      </c>
      <c r="G57" s="1003">
        <v>377</v>
      </c>
      <c r="H57" s="1003">
        <v>329</v>
      </c>
      <c r="I57" s="1003">
        <v>248</v>
      </c>
      <c r="J57" s="1425">
        <v>301</v>
      </c>
      <c r="K57" s="1429"/>
    </row>
    <row r="58" spans="4:11" ht="21.75" customHeight="1">
      <c r="D58" s="1004" t="s">
        <v>1359</v>
      </c>
      <c r="E58" s="1010">
        <v>119</v>
      </c>
      <c r="F58" s="1007">
        <v>143</v>
      </c>
      <c r="G58" s="902">
        <v>141</v>
      </c>
      <c r="H58" s="902">
        <v>103</v>
      </c>
      <c r="I58" s="902">
        <v>69</v>
      </c>
      <c r="J58" s="1426">
        <v>84</v>
      </c>
      <c r="K58" s="1429"/>
    </row>
    <row r="59" spans="4:11" ht="21.75" customHeight="1">
      <c r="D59" s="15" t="s">
        <v>1427</v>
      </c>
      <c r="E59" s="1000">
        <v>2024</v>
      </c>
      <c r="F59" s="1000">
        <v>2023</v>
      </c>
      <c r="G59" s="1000">
        <v>2022</v>
      </c>
      <c r="H59" s="1000">
        <v>2021</v>
      </c>
      <c r="I59" s="1000">
        <v>2020</v>
      </c>
      <c r="J59" s="1000">
        <v>2019</v>
      </c>
      <c r="K59" s="1430"/>
    </row>
    <row r="60" spans="4:11" ht="21.75" customHeight="1">
      <c r="D60" s="1004" t="s">
        <v>838</v>
      </c>
      <c r="E60" s="1010">
        <v>255</v>
      </c>
      <c r="F60" s="1007">
        <v>282</v>
      </c>
      <c r="G60" s="902">
        <v>303</v>
      </c>
      <c r="H60" s="902">
        <v>303</v>
      </c>
      <c r="I60" s="902">
        <v>201</v>
      </c>
      <c r="J60" s="1426">
        <v>256</v>
      </c>
      <c r="K60" s="1429"/>
    </row>
    <row r="61" spans="4:11" ht="21.75" customHeight="1">
      <c r="D61" s="1004" t="s">
        <v>839</v>
      </c>
      <c r="E61" s="1010">
        <v>131</v>
      </c>
      <c r="F61" s="1007">
        <v>157</v>
      </c>
      <c r="G61" s="902">
        <v>128</v>
      </c>
      <c r="H61" s="902">
        <v>77</v>
      </c>
      <c r="I61" s="902">
        <v>77</v>
      </c>
      <c r="J61" s="1426">
        <v>95</v>
      </c>
      <c r="K61" s="1429"/>
    </row>
    <row r="62" spans="4:11" ht="21.75" customHeight="1">
      <c r="D62" s="1004" t="s">
        <v>1794</v>
      </c>
      <c r="E62" s="1010">
        <v>11</v>
      </c>
      <c r="F62" s="1007">
        <v>11</v>
      </c>
      <c r="G62" s="902">
        <v>11</v>
      </c>
      <c r="H62" s="902">
        <v>6</v>
      </c>
      <c r="I62" s="902">
        <v>4</v>
      </c>
      <c r="J62" s="1426">
        <v>4</v>
      </c>
      <c r="K62" s="1429"/>
    </row>
    <row r="63" spans="4:11" ht="21.75" customHeight="1">
      <c r="D63" s="1004" t="s">
        <v>840</v>
      </c>
      <c r="E63" s="1010">
        <v>10</v>
      </c>
      <c r="F63" s="1007">
        <v>14</v>
      </c>
      <c r="G63" s="902">
        <v>27</v>
      </c>
      <c r="H63" s="902">
        <v>11</v>
      </c>
      <c r="I63" s="902">
        <v>14</v>
      </c>
      <c r="J63" s="1426">
        <v>9</v>
      </c>
      <c r="K63" s="1429"/>
    </row>
    <row r="64" spans="4:11" ht="21.75" customHeight="1">
      <c r="D64" s="1004" t="s">
        <v>1961</v>
      </c>
      <c r="E64" s="1010">
        <v>52</v>
      </c>
      <c r="F64" s="1007">
        <v>69</v>
      </c>
      <c r="G64" s="902">
        <v>49</v>
      </c>
      <c r="H64" s="902">
        <v>35</v>
      </c>
      <c r="I64" s="902">
        <v>21</v>
      </c>
      <c r="J64" s="1426">
        <v>21</v>
      </c>
      <c r="K64" s="1429"/>
    </row>
    <row r="65" spans="4:11" ht="21.75" customHeight="1">
      <c r="D65" s="15" t="s">
        <v>1428</v>
      </c>
      <c r="E65" s="1000">
        <v>2024</v>
      </c>
      <c r="F65" s="1000">
        <v>2023</v>
      </c>
      <c r="G65" s="1000">
        <v>2022</v>
      </c>
      <c r="H65" s="1000">
        <v>2021</v>
      </c>
      <c r="I65" s="1000">
        <v>2020</v>
      </c>
      <c r="J65" s="1000">
        <v>2019</v>
      </c>
      <c r="K65" s="1430"/>
    </row>
    <row r="66" spans="4:11" ht="21.75" customHeight="1">
      <c r="D66" s="1004" t="s">
        <v>1778</v>
      </c>
      <c r="E66" s="1010">
        <v>75</v>
      </c>
      <c r="F66" s="1007">
        <v>93</v>
      </c>
      <c r="G66" s="902">
        <v>79</v>
      </c>
      <c r="H66" s="902">
        <v>78</v>
      </c>
      <c r="I66" s="902">
        <v>58</v>
      </c>
      <c r="J66" s="1426">
        <v>48</v>
      </c>
      <c r="K66" s="1429"/>
    </row>
    <row r="67" spans="4:11" ht="21.75" customHeight="1">
      <c r="D67" s="1004" t="s">
        <v>1779</v>
      </c>
      <c r="E67" s="1010">
        <v>154</v>
      </c>
      <c r="F67" s="1007">
        <v>192</v>
      </c>
      <c r="G67" s="902">
        <v>189</v>
      </c>
      <c r="H67" s="902">
        <v>148</v>
      </c>
      <c r="I67" s="902">
        <v>117</v>
      </c>
      <c r="J67" s="1426">
        <v>148</v>
      </c>
      <c r="K67" s="1429"/>
    </row>
    <row r="68" spans="4:11" ht="21.75" customHeight="1">
      <c r="D68" s="1004" t="s">
        <v>1780</v>
      </c>
      <c r="E68" s="1010">
        <v>123</v>
      </c>
      <c r="F68" s="1007">
        <v>141</v>
      </c>
      <c r="G68" s="902">
        <v>121</v>
      </c>
      <c r="H68" s="902">
        <v>110</v>
      </c>
      <c r="I68" s="902">
        <v>81</v>
      </c>
      <c r="J68" s="1426">
        <v>112</v>
      </c>
      <c r="K68" s="1429"/>
    </row>
    <row r="69" spans="4:11" ht="21.75" customHeight="1">
      <c r="D69" s="1004" t="s">
        <v>1781</v>
      </c>
      <c r="E69" s="1010">
        <v>56</v>
      </c>
      <c r="F69" s="1007">
        <v>57</v>
      </c>
      <c r="G69" s="902">
        <v>74</v>
      </c>
      <c r="H69" s="902">
        <v>61</v>
      </c>
      <c r="I69" s="902">
        <v>32</v>
      </c>
      <c r="J69" s="1426">
        <v>53</v>
      </c>
      <c r="K69" s="1429"/>
    </row>
    <row r="70" spans="4:11" ht="21.75" customHeight="1">
      <c r="D70" s="1005" t="s">
        <v>1429</v>
      </c>
      <c r="E70" s="1011">
        <v>51</v>
      </c>
      <c r="F70" s="1008">
        <v>50</v>
      </c>
      <c r="G70" s="1002">
        <v>55</v>
      </c>
      <c r="H70" s="1002">
        <v>35</v>
      </c>
      <c r="I70" s="1002">
        <v>29</v>
      </c>
      <c r="J70" s="1427">
        <v>24</v>
      </c>
      <c r="K70" s="1429"/>
    </row>
    <row r="71" spans="4:11" ht="21.75" customHeight="1"/>
    <row r="72" spans="4:11" ht="21.75" customHeight="1">
      <c r="D72" s="10"/>
      <c r="E72" s="11">
        <v>2024</v>
      </c>
      <c r="F72" s="12">
        <v>2023</v>
      </c>
      <c r="G72" s="12">
        <v>2022</v>
      </c>
      <c r="H72" s="12">
        <v>2021</v>
      </c>
      <c r="I72" s="665" t="s">
        <v>1430</v>
      </c>
      <c r="J72" s="1424">
        <v>2019</v>
      </c>
      <c r="K72" s="1428"/>
    </row>
    <row r="73" spans="4:11" ht="21.75" customHeight="1">
      <c r="D73" s="1012" t="s">
        <v>1738</v>
      </c>
      <c r="E73" s="1014">
        <v>0.13639999999999999</v>
      </c>
      <c r="F73" s="1015">
        <v>0.13</v>
      </c>
      <c r="G73" s="1015">
        <v>0.16</v>
      </c>
      <c r="H73" s="1015">
        <v>0.1153</v>
      </c>
      <c r="I73" s="1015">
        <v>0.11</v>
      </c>
      <c r="J73" s="1196">
        <v>0.16</v>
      </c>
      <c r="K73" s="1028"/>
    </row>
    <row r="74" spans="4:11">
      <c r="D74" s="2074" t="s">
        <v>1739</v>
      </c>
      <c r="E74" s="2074"/>
      <c r="F74" s="2074"/>
      <c r="G74" s="2074"/>
      <c r="H74" s="2074"/>
      <c r="I74" s="2074"/>
      <c r="J74" s="2074"/>
    </row>
    <row r="75" spans="4:11" ht="21.75" customHeight="1"/>
    <row r="76" spans="4:11" ht="21.75" customHeight="1">
      <c r="D76" s="10" t="s">
        <v>1740</v>
      </c>
      <c r="E76" s="11">
        <v>2024</v>
      </c>
      <c r="F76" s="12">
        <v>2023</v>
      </c>
      <c r="G76" s="12">
        <v>2022</v>
      </c>
      <c r="H76" s="12">
        <v>2021</v>
      </c>
      <c r="I76" s="665">
        <v>2020</v>
      </c>
      <c r="J76" s="1424">
        <v>2019</v>
      </c>
      <c r="K76" s="1428"/>
    </row>
    <row r="77" spans="4:11" ht="21.75" customHeight="1">
      <c r="D77" s="1023" t="s">
        <v>1431</v>
      </c>
      <c r="E77" s="1024">
        <v>7.4399999999999994E-2</v>
      </c>
      <c r="F77" s="1032">
        <v>0.08</v>
      </c>
      <c r="G77" s="1032">
        <v>0.08</v>
      </c>
      <c r="H77" s="1032">
        <v>7.2499999999999995E-2</v>
      </c>
      <c r="I77" s="1032">
        <v>0.06</v>
      </c>
      <c r="J77" s="1431">
        <v>7.0000000000000007E-2</v>
      </c>
      <c r="K77" s="1308"/>
    </row>
    <row r="78" spans="4:11" ht="21.75" customHeight="1">
      <c r="D78" s="609" t="s">
        <v>1360</v>
      </c>
      <c r="E78" s="1026">
        <v>0.74890000000000001</v>
      </c>
      <c r="F78" s="1027">
        <v>0.74</v>
      </c>
      <c r="G78" s="1027">
        <v>0.73</v>
      </c>
      <c r="H78" s="1027">
        <v>0.75</v>
      </c>
      <c r="I78" s="1028">
        <v>0.8</v>
      </c>
      <c r="J78" s="1158">
        <v>0.77</v>
      </c>
      <c r="K78" s="1028"/>
    </row>
    <row r="79" spans="4:11" ht="21.75" customHeight="1">
      <c r="D79" s="305" t="s">
        <v>1359</v>
      </c>
      <c r="E79" s="1020">
        <v>0.25109999999999999</v>
      </c>
      <c r="F79" s="1021">
        <v>0.26</v>
      </c>
      <c r="G79" s="1021">
        <v>0.27</v>
      </c>
      <c r="H79" s="1021">
        <v>0.25</v>
      </c>
      <c r="I79" s="1022">
        <v>0.2</v>
      </c>
      <c r="J79" s="1053">
        <v>0.25</v>
      </c>
      <c r="K79" s="1028"/>
    </row>
    <row r="80" spans="4:11" ht="21.75" customHeight="1">
      <c r="D80" s="627" t="s">
        <v>1432</v>
      </c>
      <c r="E80" s="1029">
        <v>6.2E-2</v>
      </c>
      <c r="F80" s="1034">
        <v>0.05</v>
      </c>
      <c r="G80" s="1034">
        <v>0.08</v>
      </c>
      <c r="H80" s="1034">
        <v>0.05</v>
      </c>
      <c r="I80" s="1034">
        <v>0.05</v>
      </c>
      <c r="J80" s="1432">
        <v>0.09</v>
      </c>
      <c r="K80" s="1308"/>
    </row>
    <row r="81" spans="4:11" ht="21.75" customHeight="1">
      <c r="D81" s="609" t="s">
        <v>1360</v>
      </c>
      <c r="E81" s="1026">
        <v>0.66669999999999996</v>
      </c>
      <c r="F81" s="1027">
        <v>0.63</v>
      </c>
      <c r="G81" s="1027">
        <v>0.74</v>
      </c>
      <c r="H81" s="1027">
        <v>0.79</v>
      </c>
      <c r="I81" s="1028">
        <v>0.86</v>
      </c>
      <c r="J81" s="1158">
        <v>0.79</v>
      </c>
      <c r="K81" s="1028"/>
    </row>
    <row r="82" spans="4:11" ht="21.75" customHeight="1">
      <c r="D82" s="305" t="s">
        <v>1359</v>
      </c>
      <c r="E82" s="1020">
        <v>0.33329999999999999</v>
      </c>
      <c r="F82" s="1021">
        <v>0.37</v>
      </c>
      <c r="G82" s="1021">
        <v>0.26</v>
      </c>
      <c r="H82" s="1021">
        <v>0.21</v>
      </c>
      <c r="I82" s="1022">
        <v>0.14000000000000001</v>
      </c>
      <c r="J82" s="1053">
        <v>0.21</v>
      </c>
      <c r="K82" s="1028"/>
    </row>
    <row r="83" spans="4:11" ht="21.75" customHeight="1">
      <c r="D83" s="176"/>
      <c r="E83" s="235"/>
      <c r="F83" s="235"/>
      <c r="G83" s="235"/>
      <c r="H83" s="235"/>
      <c r="I83" s="235"/>
      <c r="J83" s="235"/>
    </row>
    <row r="84" spans="4:11" ht="21.75" customHeight="1">
      <c r="D84" s="15" t="s">
        <v>1433</v>
      </c>
      <c r="E84" s="10"/>
      <c r="F84" s="11">
        <v>2024</v>
      </c>
      <c r="G84" s="12">
        <v>2023</v>
      </c>
      <c r="H84" s="12">
        <v>2022</v>
      </c>
      <c r="I84" s="665">
        <v>2021</v>
      </c>
      <c r="J84" s="665">
        <v>2020</v>
      </c>
      <c r="K84" s="666">
        <v>2019</v>
      </c>
    </row>
    <row r="85" spans="4:11" ht="21.75" customHeight="1">
      <c r="D85" s="2150" t="s">
        <v>1742</v>
      </c>
      <c r="E85" s="2143"/>
      <c r="F85" s="1036">
        <v>718</v>
      </c>
      <c r="G85" s="1037">
        <v>525</v>
      </c>
      <c r="H85" s="1037">
        <v>675</v>
      </c>
      <c r="I85" s="1037">
        <v>557</v>
      </c>
      <c r="J85" s="1037">
        <v>352</v>
      </c>
      <c r="K85" s="1044">
        <v>547</v>
      </c>
    </row>
    <row r="86" spans="4:11" ht="21.75" customHeight="1">
      <c r="D86" s="2151" t="s">
        <v>1743</v>
      </c>
      <c r="E86" s="2152"/>
      <c r="F86" s="1041">
        <v>341</v>
      </c>
      <c r="G86" s="1043">
        <v>310</v>
      </c>
      <c r="H86" s="1043">
        <v>370</v>
      </c>
      <c r="I86" s="1043">
        <v>299</v>
      </c>
      <c r="J86" s="1043">
        <v>140</v>
      </c>
      <c r="K86" s="1046">
        <v>185</v>
      </c>
    </row>
    <row r="87" spans="4:11" ht="21.75" customHeight="1">
      <c r="D87" s="2153" t="s">
        <v>2076</v>
      </c>
      <c r="E87" s="2154"/>
      <c r="F87" s="1038">
        <v>163</v>
      </c>
      <c r="G87" s="1039">
        <v>124</v>
      </c>
      <c r="H87" s="1039">
        <v>102</v>
      </c>
      <c r="I87" s="1039">
        <v>108</v>
      </c>
      <c r="J87" s="1039">
        <v>49</v>
      </c>
      <c r="K87" s="1045">
        <v>237</v>
      </c>
    </row>
    <row r="88" spans="4:11" ht="21.75" customHeight="1">
      <c r="D88" s="2151" t="s">
        <v>2075</v>
      </c>
      <c r="E88" s="2152"/>
      <c r="F88" s="1041">
        <v>46</v>
      </c>
      <c r="G88" s="1043">
        <v>42</v>
      </c>
      <c r="H88" s="1043">
        <v>41</v>
      </c>
      <c r="I88" s="1043">
        <v>24</v>
      </c>
      <c r="J88" s="1043">
        <v>11</v>
      </c>
      <c r="K88" s="1046">
        <v>59</v>
      </c>
    </row>
    <row r="89" spans="4:11" ht="21.75" customHeight="1">
      <c r="D89" s="2153" t="s">
        <v>1934</v>
      </c>
      <c r="E89" s="2154"/>
      <c r="F89" s="1038">
        <v>363</v>
      </c>
      <c r="G89" s="1039">
        <v>351</v>
      </c>
      <c r="H89" s="1039">
        <v>310</v>
      </c>
      <c r="I89" s="1039">
        <v>385</v>
      </c>
      <c r="J89" s="1039">
        <v>531</v>
      </c>
      <c r="K89" s="1045">
        <v>537</v>
      </c>
    </row>
    <row r="90" spans="4:11" ht="21.75" customHeight="1">
      <c r="D90" s="2151" t="s">
        <v>1935</v>
      </c>
      <c r="E90" s="2152"/>
      <c r="F90" s="1041">
        <v>162</v>
      </c>
      <c r="G90" s="1043">
        <v>147</v>
      </c>
      <c r="H90" s="1043">
        <v>131</v>
      </c>
      <c r="I90" s="1043">
        <v>123</v>
      </c>
      <c r="J90" s="1043">
        <v>125</v>
      </c>
      <c r="K90" s="1046">
        <v>140</v>
      </c>
    </row>
    <row r="91" spans="4:11" ht="21.75" customHeight="1">
      <c r="D91" s="2153" t="s">
        <v>1741</v>
      </c>
      <c r="E91" s="2154"/>
      <c r="F91" s="1038">
        <f>+F85+F86+F87+F88+F89+F90</f>
        <v>1793</v>
      </c>
      <c r="G91" s="1039">
        <f>+G85+G86+G87+G88+G89+G90</f>
        <v>1499</v>
      </c>
      <c r="H91" s="1039">
        <f>SUM(H85:H90)</f>
        <v>1629</v>
      </c>
      <c r="I91" s="1039">
        <f>SUM(I85:I90)</f>
        <v>1496</v>
      </c>
      <c r="J91" s="1039">
        <f>SUM(J85:J90)</f>
        <v>1208</v>
      </c>
      <c r="K91" s="1045">
        <f>SUM(K85:K90)</f>
        <v>1705</v>
      </c>
    </row>
    <row r="92" spans="4:11" ht="21.75" customHeight="1">
      <c r="D92" s="2151" t="s">
        <v>1434</v>
      </c>
      <c r="E92" s="2152"/>
      <c r="F92" s="1020">
        <f>(+F89+F90)/F91</f>
        <v>0.29280535415504738</v>
      </c>
      <c r="G92" s="1021">
        <f>(+G89+G90)/G91</f>
        <v>0.3322214809873249</v>
      </c>
      <c r="H92" s="1021">
        <f>(+H89+H90)/H91</f>
        <v>0.27071823204419887</v>
      </c>
      <c r="I92" s="1021">
        <f>(+I89+I90)/I91</f>
        <v>0.33957219251336901</v>
      </c>
      <c r="J92" s="1021">
        <v>0.54</v>
      </c>
      <c r="K92" s="1053">
        <v>0.64</v>
      </c>
    </row>
    <row r="93" spans="4:11">
      <c r="D93" s="2074" t="s">
        <v>2035</v>
      </c>
      <c r="E93" s="2074"/>
      <c r="F93" s="2074"/>
      <c r="G93" s="2074"/>
      <c r="H93" s="2074"/>
      <c r="I93" s="2074"/>
    </row>
    <row r="94" spans="4:11">
      <c r="D94" s="1779"/>
    </row>
    <row r="97" spans="6:10" ht="18" customHeight="1">
      <c r="F97" s="636">
        <v>750000</v>
      </c>
      <c r="G97" s="636">
        <v>5</v>
      </c>
      <c r="H97" s="636">
        <f>+F97*G97</f>
        <v>3750000</v>
      </c>
      <c r="I97" s="636" t="s">
        <v>1435</v>
      </c>
      <c r="J97" s="636" t="s">
        <v>1436</v>
      </c>
    </row>
    <row r="98" spans="6:10" ht="18" customHeight="1">
      <c r="F98" s="636"/>
      <c r="G98" s="636"/>
      <c r="H98" s="636"/>
      <c r="I98" s="636"/>
      <c r="J98" s="636"/>
    </row>
    <row r="99" spans="6:10" ht="18" customHeight="1">
      <c r="F99" s="636"/>
      <c r="G99" s="636"/>
      <c r="H99" s="636"/>
      <c r="I99" s="636"/>
      <c r="J99" s="636"/>
    </row>
    <row r="100" spans="6:10" ht="18" customHeight="1">
      <c r="F100" s="636"/>
      <c r="G100" s="636"/>
      <c r="H100" s="636"/>
      <c r="I100" s="636"/>
      <c r="J100" s="636"/>
    </row>
    <row r="101" spans="6:10" ht="18" customHeight="1">
      <c r="F101" s="636"/>
      <c r="G101" s="636"/>
      <c r="H101" s="636"/>
      <c r="I101" s="636"/>
      <c r="J101" s="636"/>
    </row>
    <row r="102" spans="6:10" ht="18" customHeight="1">
      <c r="F102" s="636"/>
      <c r="G102" s="636"/>
      <c r="H102" s="636"/>
      <c r="I102" s="636"/>
      <c r="J102" s="636"/>
    </row>
    <row r="103" spans="6:10" ht="18" customHeight="1">
      <c r="F103" s="964">
        <v>6297</v>
      </c>
      <c r="G103" s="636">
        <f>+M16/F103</f>
        <v>468.53836306402519</v>
      </c>
      <c r="H103" s="964"/>
      <c r="I103" s="964"/>
      <c r="J103" s="964"/>
    </row>
  </sheetData>
  <sheetProtection algorithmName="SHA-512" hashValue="Mw/i1QlmbABpy1jy+Y0GdArQ3o1WGSOWoKsOJa4g3rYw938zRx0SXjQWXmXLQcVPEWTjRhsHiFxGWixehaMyLg==" saltValue="7U9uIbCyekAn+mxI537EvQ==" spinCount="100000" sheet="1" objects="1" scenarios="1"/>
  <mergeCells count="13">
    <mergeCell ref="B5:B22"/>
    <mergeCell ref="P20:P22"/>
    <mergeCell ref="D74:J74"/>
    <mergeCell ref="D93:I93"/>
    <mergeCell ref="E42:J42"/>
    <mergeCell ref="D85:E85"/>
    <mergeCell ref="D86:E86"/>
    <mergeCell ref="D87:E87"/>
    <mergeCell ref="D88:E88"/>
    <mergeCell ref="D89:E89"/>
    <mergeCell ref="D90:E90"/>
    <mergeCell ref="D91:E91"/>
    <mergeCell ref="D92:E92"/>
  </mergeCells>
  <pageMargins left="0.75" right="0.75" top="1" bottom="1" header="0.5" footer="0.5"/>
  <pageSetup orientation="portrait" horizontalDpi="4294967295" verticalDpi="4294967295" r:id="rId1"/>
  <customProperties>
    <customPr name="_pios_id" r:id="rId2"/>
  </customProperties>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B5:R46"/>
  <sheetViews>
    <sheetView showGridLines="0" showRuler="0" workbookViewId="0"/>
  </sheetViews>
  <sheetFormatPr defaultColWidth="12.85546875" defaultRowHeight="12.75"/>
  <cols>
    <col min="1" max="3" width="12.85546875" style="148"/>
    <col min="4" max="4" width="40.5703125" style="148" customWidth="1"/>
    <col min="5" max="9" width="14.5703125" style="148" customWidth="1"/>
    <col min="10" max="10" width="14.5703125" style="148" hidden="1" customWidth="1"/>
    <col min="11" max="11" width="0" style="148" hidden="1"/>
    <col min="12" max="15" width="14.42578125" style="148" customWidth="1"/>
    <col min="16" max="23" width="9" style="148" customWidth="1"/>
    <col min="24" max="16384" width="12.85546875" style="148"/>
  </cols>
  <sheetData>
    <row r="5" spans="2:6" ht="21.75" customHeight="1">
      <c r="B5" s="1888"/>
      <c r="D5" s="147" t="s">
        <v>1437</v>
      </c>
      <c r="E5" s="147"/>
      <c r="F5" s="651"/>
    </row>
    <row r="6" spans="2:6" ht="21.75" customHeight="1">
      <c r="B6" s="1888"/>
      <c r="D6" s="147"/>
      <c r="E6" s="147"/>
      <c r="F6" s="1267"/>
    </row>
    <row r="7" spans="2:6" ht="21.75" customHeight="1">
      <c r="B7" s="1888"/>
      <c r="D7" s="147"/>
      <c r="E7" s="147"/>
      <c r="F7" s="651"/>
    </row>
    <row r="8" spans="2:6" ht="21.75" customHeight="1">
      <c r="B8" s="1888"/>
      <c r="D8" s="147"/>
      <c r="E8" s="147"/>
      <c r="F8" s="651"/>
    </row>
    <row r="9" spans="2:6" ht="21.75" customHeight="1">
      <c r="B9" s="1888"/>
      <c r="D9" s="147"/>
      <c r="E9" s="147"/>
      <c r="F9" s="651"/>
    </row>
    <row r="10" spans="2:6" ht="21.75" customHeight="1">
      <c r="B10" s="1888"/>
      <c r="D10" s="147"/>
      <c r="E10" s="147"/>
      <c r="F10" s="651"/>
    </row>
    <row r="11" spans="2:6" ht="21.75" customHeight="1">
      <c r="B11" s="1888"/>
      <c r="D11" s="147"/>
      <c r="E11" s="147"/>
      <c r="F11" s="651"/>
    </row>
    <row r="12" spans="2:6" ht="21.75" customHeight="1">
      <c r="B12" s="1888"/>
      <c r="D12" s="147"/>
      <c r="E12" s="147"/>
      <c r="F12" s="651"/>
    </row>
    <row r="13" spans="2:6" ht="21.75" customHeight="1">
      <c r="B13" s="1888"/>
      <c r="D13" s="147"/>
      <c r="E13" s="147"/>
      <c r="F13" s="651"/>
    </row>
    <row r="14" spans="2:6" ht="21.75" customHeight="1">
      <c r="B14" s="1888"/>
      <c r="D14" s="147"/>
      <c r="E14" s="147"/>
      <c r="F14" s="651"/>
    </row>
    <row r="15" spans="2:6" ht="21.75" customHeight="1">
      <c r="B15" s="1888"/>
      <c r="D15" s="147"/>
      <c r="E15" s="147"/>
      <c r="F15" s="651"/>
    </row>
    <row r="16" spans="2:6" ht="21.75" customHeight="1">
      <c r="B16" s="1888"/>
      <c r="D16" s="147"/>
      <c r="E16" s="147"/>
      <c r="F16" s="651"/>
    </row>
    <row r="17" spans="2:18" ht="21.75" customHeight="1">
      <c r="B17" s="1888"/>
      <c r="D17" s="147"/>
      <c r="E17" s="147"/>
      <c r="F17" s="651"/>
    </row>
    <row r="18" spans="2:18" ht="21.75" customHeight="1">
      <c r="B18" s="1888"/>
      <c r="D18" s="147"/>
      <c r="E18" s="147"/>
      <c r="F18" s="651"/>
      <c r="G18" s="651"/>
      <c r="H18" s="651"/>
      <c r="I18" s="651"/>
    </row>
    <row r="19" spans="2:18" ht="21.75" customHeight="1">
      <c r="B19" s="1888"/>
    </row>
    <row r="20" spans="2:18" ht="21.75" customHeight="1">
      <c r="B20" s="1888"/>
      <c r="D20" s="191" t="s">
        <v>1729</v>
      </c>
      <c r="E20" s="280">
        <v>2024</v>
      </c>
      <c r="F20" s="192">
        <v>2023</v>
      </c>
      <c r="G20" s="192">
        <v>2022</v>
      </c>
      <c r="H20" s="192">
        <v>2021</v>
      </c>
      <c r="I20" s="381">
        <v>2020</v>
      </c>
      <c r="J20" s="1072">
        <v>2019</v>
      </c>
      <c r="K20" s="322">
        <v>2018</v>
      </c>
    </row>
    <row r="21" spans="2:18" ht="21.75" customHeight="1">
      <c r="B21" s="1888"/>
      <c r="D21" s="1057" t="s">
        <v>1273</v>
      </c>
      <c r="E21" s="1058">
        <v>6357</v>
      </c>
      <c r="F21" s="1059">
        <v>6297</v>
      </c>
      <c r="G21" s="1059">
        <v>6364</v>
      </c>
      <c r="H21" s="1059">
        <v>5957</v>
      </c>
      <c r="I21" s="1075">
        <v>5641</v>
      </c>
      <c r="J21" s="1073">
        <v>5655</v>
      </c>
      <c r="K21" s="1060">
        <v>5601</v>
      </c>
      <c r="O21" s="1434"/>
      <c r="P21" s="1434"/>
      <c r="Q21" s="1434"/>
      <c r="R21" s="1434"/>
    </row>
    <row r="22" spans="2:18" ht="21.75" customHeight="1">
      <c r="B22" s="1888"/>
      <c r="D22" s="400" t="s">
        <v>1438</v>
      </c>
      <c r="E22" s="373">
        <v>12267086.48</v>
      </c>
      <c r="F22" s="374">
        <v>8.8000000000000007</v>
      </c>
      <c r="G22" s="374">
        <v>8.98</v>
      </c>
      <c r="H22" s="374">
        <v>8.33</v>
      </c>
      <c r="I22" s="1076">
        <v>6.83</v>
      </c>
      <c r="J22" s="1074">
        <v>10.81</v>
      </c>
      <c r="K22" s="238">
        <v>13.83</v>
      </c>
      <c r="O22" s="1434"/>
      <c r="P22" s="1434"/>
      <c r="Q22" s="1438"/>
      <c r="R22" s="1434"/>
    </row>
    <row r="23" spans="2:18" ht="21.75" customHeight="1">
      <c r="D23" s="400" t="s">
        <v>1443</v>
      </c>
      <c r="E23" s="373">
        <v>1929.7</v>
      </c>
      <c r="F23" s="374">
        <v>1400</v>
      </c>
      <c r="G23" s="374">
        <v>1410.98</v>
      </c>
      <c r="H23" s="374">
        <v>1397</v>
      </c>
      <c r="I23" s="1076">
        <v>1211</v>
      </c>
      <c r="J23" s="1074">
        <v>1912</v>
      </c>
      <c r="K23" s="298">
        <v>2469</v>
      </c>
      <c r="N23" s="1434"/>
      <c r="O23" s="1434"/>
      <c r="P23" s="1434"/>
      <c r="Q23" s="1438"/>
      <c r="R23" s="1434"/>
    </row>
    <row r="24" spans="2:18" ht="21.75" customHeight="1">
      <c r="D24" s="176"/>
      <c r="E24" s="235"/>
      <c r="F24" s="203"/>
      <c r="G24" s="176"/>
      <c r="H24" s="176"/>
      <c r="I24" s="828"/>
      <c r="J24" s="176"/>
      <c r="K24" s="217"/>
      <c r="N24" s="1434"/>
      <c r="O24" s="1434"/>
      <c r="P24" s="1434"/>
      <c r="Q24" s="1434"/>
      <c r="R24" s="1434"/>
    </row>
    <row r="25" spans="2:18" ht="21.75" customHeight="1">
      <c r="D25" s="191" t="s">
        <v>1730</v>
      </c>
      <c r="E25" s="280">
        <v>2024</v>
      </c>
      <c r="F25" s="192">
        <v>2023</v>
      </c>
      <c r="G25" s="192">
        <v>2022</v>
      </c>
      <c r="H25" s="192">
        <v>2021</v>
      </c>
      <c r="I25" s="381">
        <v>2020</v>
      </c>
      <c r="J25" s="1072">
        <v>2019</v>
      </c>
      <c r="K25" s="195">
        <v>2018</v>
      </c>
      <c r="N25" s="1434"/>
      <c r="O25" s="1434"/>
      <c r="P25" s="1434"/>
      <c r="Q25" s="1434"/>
      <c r="R25" s="1434"/>
    </row>
    <row r="26" spans="2:18" ht="21.75" customHeight="1">
      <c r="D26" s="1057" t="s">
        <v>1439</v>
      </c>
      <c r="E26" s="1058">
        <v>214</v>
      </c>
      <c r="F26" s="1061" t="s">
        <v>1732</v>
      </c>
      <c r="G26" s="1061" t="s">
        <v>1440</v>
      </c>
      <c r="H26" s="1061">
        <v>168</v>
      </c>
      <c r="I26" s="1078" t="s">
        <v>1441</v>
      </c>
      <c r="J26" s="1077">
        <v>186</v>
      </c>
      <c r="K26" s="298">
        <v>262</v>
      </c>
      <c r="N26" s="1434"/>
      <c r="O26" s="1434"/>
      <c r="P26" s="1434"/>
      <c r="Q26" s="1438"/>
      <c r="R26" s="1434"/>
    </row>
    <row r="27" spans="2:18" ht="20.45" customHeight="1">
      <c r="D27" s="2082" t="s">
        <v>1963</v>
      </c>
      <c r="E27" s="2082"/>
      <c r="F27" s="163"/>
      <c r="G27" s="163"/>
      <c r="H27" s="163"/>
      <c r="I27" s="285"/>
      <c r="J27" s="285"/>
      <c r="K27" s="214"/>
      <c r="N27" s="1434"/>
      <c r="O27" s="1434"/>
      <c r="P27" s="1434"/>
      <c r="Q27" s="1434"/>
      <c r="R27" s="1434"/>
    </row>
    <row r="28" spans="2:18">
      <c r="D28" s="2074" t="s">
        <v>1731</v>
      </c>
      <c r="E28" s="2074"/>
      <c r="F28" s="2155"/>
      <c r="G28" s="2155"/>
      <c r="H28" s="2155"/>
      <c r="I28" s="285"/>
      <c r="J28" s="285"/>
      <c r="N28" s="1434"/>
      <c r="O28" s="1439"/>
      <c r="P28" s="1439"/>
      <c r="Q28" s="1440"/>
      <c r="R28" s="1434"/>
    </row>
    <row r="29" spans="2:18">
      <c r="D29" s="2074" t="s">
        <v>2036</v>
      </c>
      <c r="E29" s="2074"/>
      <c r="F29" s="2155"/>
      <c r="G29" s="2155"/>
      <c r="N29" s="1434"/>
    </row>
    <row r="30" spans="2:18">
      <c r="D30" s="163"/>
      <c r="E30" s="163"/>
      <c r="N30" s="1439"/>
      <c r="O30" s="1439"/>
      <c r="P30" s="1440"/>
      <c r="Q30" s="1434"/>
    </row>
    <row r="31" spans="2:18" ht="26.85" customHeight="1">
      <c r="D31" s="1064" t="s">
        <v>1962</v>
      </c>
      <c r="E31" s="14" t="s">
        <v>1442</v>
      </c>
      <c r="F31" s="13" t="s">
        <v>1273</v>
      </c>
      <c r="G31" s="844" t="s">
        <v>1443</v>
      </c>
      <c r="J31" s="203"/>
      <c r="K31" s="203"/>
      <c r="L31" s="32"/>
    </row>
    <row r="32" spans="2:18" ht="21.75" customHeight="1">
      <c r="D32" s="976" t="s">
        <v>838</v>
      </c>
      <c r="E32" s="1232">
        <v>3152821.17</v>
      </c>
      <c r="F32" s="1065">
        <v>1929</v>
      </c>
      <c r="G32" s="1066">
        <f>+E32/F32</f>
        <v>1634.4329548989112</v>
      </c>
    </row>
    <row r="33" spans="4:14" ht="21.75" customHeight="1">
      <c r="D33" s="977" t="s">
        <v>839</v>
      </c>
      <c r="E33" s="1232">
        <v>5848173.0700000003</v>
      </c>
      <c r="F33" s="1067">
        <v>2613</v>
      </c>
      <c r="G33" s="1068">
        <f>+E33/F33</f>
        <v>2238.1068006123232</v>
      </c>
    </row>
    <row r="34" spans="4:14" ht="21.75" customHeight="1">
      <c r="D34" s="977" t="s">
        <v>801</v>
      </c>
      <c r="E34" s="1232">
        <v>1414872.26</v>
      </c>
      <c r="F34" s="1067">
        <v>137</v>
      </c>
      <c r="G34" s="1068">
        <f>+E34/F34</f>
        <v>10327.534744525548</v>
      </c>
    </row>
    <row r="35" spans="4:14" ht="21.75" customHeight="1">
      <c r="D35" s="977" t="s">
        <v>840</v>
      </c>
      <c r="E35" s="1232">
        <v>1240418.4099999999</v>
      </c>
      <c r="F35" s="1067">
        <v>772</v>
      </c>
      <c r="G35" s="1068">
        <f>+E35/F35</f>
        <v>1606.7595984455957</v>
      </c>
    </row>
    <row r="36" spans="4:14" ht="21.75" customHeight="1">
      <c r="D36" s="978" t="s">
        <v>1961</v>
      </c>
      <c r="E36" s="1232">
        <v>610801.56999999995</v>
      </c>
      <c r="F36" s="1069">
        <v>906</v>
      </c>
      <c r="G36" s="1068">
        <f>+E36/F36</f>
        <v>674.17391832229578</v>
      </c>
    </row>
    <row r="37" spans="4:14" ht="21.75" customHeight="1">
      <c r="D37" s="974" t="s">
        <v>1074</v>
      </c>
      <c r="E37" s="1232">
        <f>SUM(E32:E36)</f>
        <v>12267086.48</v>
      </c>
      <c r="F37" s="677">
        <f>SUM(F32:F36)</f>
        <v>6357</v>
      </c>
      <c r="G37" s="1071">
        <v>0</v>
      </c>
    </row>
    <row r="38" spans="4:14" ht="21.75" customHeight="1">
      <c r="D38" s="176"/>
      <c r="E38" s="176"/>
      <c r="F38" s="176"/>
      <c r="G38" s="176"/>
    </row>
    <row r="39" spans="4:14">
      <c r="E39" s="736"/>
      <c r="M39" s="1450"/>
      <c r="N39" s="1450"/>
    </row>
    <row r="40" spans="4:14" ht="21.75" customHeight="1">
      <c r="D40" s="191" t="s">
        <v>1733</v>
      </c>
      <c r="E40" s="280">
        <v>2024</v>
      </c>
      <c r="F40" s="194">
        <v>2023</v>
      </c>
      <c r="L40" s="1434"/>
      <c r="M40" s="1450"/>
      <c r="N40" s="1450"/>
    </row>
    <row r="41" spans="4:14" ht="21.75" customHeight="1">
      <c r="D41" s="1057" t="s">
        <v>1359</v>
      </c>
      <c r="E41" s="1058">
        <v>17275</v>
      </c>
      <c r="F41" s="1075">
        <v>130681</v>
      </c>
      <c r="L41" s="1434"/>
      <c r="M41" s="1450"/>
      <c r="N41" s="1450"/>
    </row>
    <row r="42" spans="4:14" ht="21.75" customHeight="1">
      <c r="D42" s="400" t="s">
        <v>1360</v>
      </c>
      <c r="E42" s="373">
        <v>74709</v>
      </c>
      <c r="F42" s="1076">
        <v>18666</v>
      </c>
      <c r="L42" s="1434"/>
      <c r="M42" s="1450"/>
      <c r="N42" s="1450"/>
    </row>
    <row r="43" spans="4:14" ht="21.75" customHeight="1">
      <c r="D43" s="1762" t="s">
        <v>1444</v>
      </c>
      <c r="E43" s="163"/>
      <c r="F43" s="176"/>
      <c r="I43" s="32"/>
      <c r="J43" s="32"/>
      <c r="K43" s="32"/>
      <c r="L43" s="1479"/>
      <c r="M43" s="1478"/>
      <c r="N43" s="1478"/>
    </row>
    <row r="44" spans="4:14">
      <c r="I44" s="32"/>
      <c r="J44" s="32"/>
      <c r="K44" s="32"/>
      <c r="L44" s="1479"/>
      <c r="M44" s="1478"/>
      <c r="N44" s="1478"/>
    </row>
    <row r="45" spans="4:14">
      <c r="I45" s="32"/>
      <c r="J45" s="32"/>
      <c r="K45" s="32"/>
      <c r="L45" s="1479"/>
      <c r="M45" s="1478"/>
      <c r="N45" s="1478"/>
    </row>
    <row r="46" spans="4:14">
      <c r="I46" s="32"/>
      <c r="J46" s="32"/>
      <c r="K46" s="32"/>
      <c r="L46" s="1480"/>
      <c r="M46" s="1478"/>
      <c r="N46" s="1478"/>
    </row>
  </sheetData>
  <sheetProtection algorithmName="SHA-512" hashValue="IniNNzzDwAEigaEVF8iNe74KBCZPFTYnloId15IOXL69y5Ww/TjEhE9yJj/Sl8EScjKt5tGm1AWhvsSRXVrxXw==" saltValue="iHp0WqZ0W64VcIu/5FhEUQ==" spinCount="100000" sheet="1" objects="1" scenarios="1"/>
  <mergeCells count="4">
    <mergeCell ref="D28:H28"/>
    <mergeCell ref="D29:G29"/>
    <mergeCell ref="B5:B22"/>
    <mergeCell ref="D27:E27"/>
  </mergeCells>
  <pageMargins left="0.75" right="0.75" top="1" bottom="1" header="0.5" footer="0.5"/>
  <pageSetup orientation="portrait" horizontalDpi="4294967295" verticalDpi="4294967295" r:id="rId1"/>
  <customProperties>
    <customPr name="_pios_id" r:id="rId2"/>
  </customProperties>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59B381-E882-D647-89E9-B9D585CAF5EF}">
  <dimension ref="B1:N117"/>
  <sheetViews>
    <sheetView showGridLines="0" topLeftCell="A39" zoomScaleNormal="100" workbookViewId="0">
      <selection activeCell="E6" sqref="E6"/>
    </sheetView>
  </sheetViews>
  <sheetFormatPr defaultColWidth="10.85546875" defaultRowHeight="12.75" customHeight="1"/>
  <cols>
    <col min="1" max="3" width="10.85546875" style="1106"/>
    <col min="4" max="4" width="5" style="1106" customWidth="1"/>
    <col min="5" max="6" width="19.42578125" style="1106" customWidth="1"/>
    <col min="7" max="11" width="15.5703125" style="1106" customWidth="1"/>
    <col min="12" max="16384" width="10.85546875" style="1106"/>
  </cols>
  <sheetData>
    <row r="1" spans="2:14"/>
    <row r="2" spans="2:14"/>
    <row r="3" spans="2:14"/>
    <row r="4" spans="2:14"/>
    <row r="5" spans="2:14" ht="21.6" customHeight="1">
      <c r="B5" s="1888"/>
      <c r="E5" s="147" t="s">
        <v>1445</v>
      </c>
      <c r="F5" s="147"/>
    </row>
    <row r="6" spans="2:14" ht="21.6" customHeight="1">
      <c r="B6" s="1888"/>
    </row>
    <row r="7" spans="2:14">
      <c r="B7" s="1888"/>
    </row>
    <row r="8" spans="2:14">
      <c r="B8" s="1888"/>
    </row>
    <row r="9" spans="2:14">
      <c r="B9" s="1888"/>
    </row>
    <row r="10" spans="2:14">
      <c r="B10" s="1888"/>
      <c r="F10" s="2157" t="s">
        <v>1122</v>
      </c>
      <c r="G10" s="2157"/>
      <c r="H10" s="2157"/>
      <c r="I10" s="2157"/>
      <c r="J10" s="2157"/>
      <c r="K10" s="2157"/>
      <c r="M10" s="308"/>
    </row>
    <row r="11" spans="2:14" ht="27.6" customHeight="1">
      <c r="B11" s="1888"/>
      <c r="F11" s="1748" t="s">
        <v>838</v>
      </c>
      <c r="G11" s="1737" t="s">
        <v>1446</v>
      </c>
      <c r="H11" s="1107" t="s">
        <v>1447</v>
      </c>
      <c r="I11" s="1744" t="s">
        <v>840</v>
      </c>
      <c r="J11" s="1733" t="s">
        <v>1448</v>
      </c>
      <c r="K11" s="1736" t="s">
        <v>1449</v>
      </c>
      <c r="N11" s="1397"/>
    </row>
    <row r="12" spans="2:14" ht="21.6" customHeight="1">
      <c r="B12" s="1888"/>
      <c r="E12" s="1731" t="s">
        <v>1450</v>
      </c>
      <c r="F12" s="1741" t="s">
        <v>1451</v>
      </c>
      <c r="G12" s="1738" t="s">
        <v>1452</v>
      </c>
      <c r="H12" s="1108" t="s">
        <v>1452</v>
      </c>
      <c r="I12" s="1745" t="s">
        <v>1451</v>
      </c>
      <c r="J12" s="1734" t="s">
        <v>1451</v>
      </c>
      <c r="K12" s="1111" t="s">
        <v>1451</v>
      </c>
    </row>
    <row r="13" spans="2:14" ht="21.6" customHeight="1">
      <c r="B13" s="1888"/>
      <c r="E13" s="1731" t="s">
        <v>1453</v>
      </c>
      <c r="F13" s="1742" t="s">
        <v>864</v>
      </c>
      <c r="G13" s="1739" t="s">
        <v>864</v>
      </c>
      <c r="H13" s="1110" t="s">
        <v>864</v>
      </c>
      <c r="I13" s="1746" t="s">
        <v>1454</v>
      </c>
      <c r="J13" s="1735" t="s">
        <v>1451</v>
      </c>
      <c r="K13" s="1112" t="s">
        <v>1451</v>
      </c>
    </row>
    <row r="14" spans="2:14" ht="21.6" customHeight="1">
      <c r="B14" s="1888"/>
      <c r="E14" s="1731" t="s">
        <v>1455</v>
      </c>
      <c r="F14" s="1743" t="s">
        <v>1451</v>
      </c>
      <c r="G14" s="1740" t="s">
        <v>1451</v>
      </c>
      <c r="H14" s="1109" t="s">
        <v>1451</v>
      </c>
      <c r="I14" s="1747" t="s">
        <v>1451</v>
      </c>
      <c r="J14" s="1735" t="s">
        <v>1451</v>
      </c>
      <c r="K14" s="1112" t="s">
        <v>1451</v>
      </c>
    </row>
    <row r="15" spans="2:14" ht="21.6" customHeight="1">
      <c r="B15" s="1888"/>
      <c r="E15" s="1731" t="s">
        <v>1456</v>
      </c>
      <c r="F15" s="1743" t="s">
        <v>1451</v>
      </c>
      <c r="G15" s="1740" t="s">
        <v>1451</v>
      </c>
      <c r="H15" s="1109" t="s">
        <v>1451</v>
      </c>
      <c r="I15" s="1747" t="s">
        <v>1451</v>
      </c>
      <c r="J15" s="1735"/>
      <c r="K15" s="1112" t="s">
        <v>1451</v>
      </c>
    </row>
    <row r="16" spans="2:14" ht="21.6" customHeight="1">
      <c r="B16" s="1888"/>
      <c r="E16" s="1731" t="s">
        <v>1457</v>
      </c>
      <c r="F16" s="1743"/>
      <c r="G16" s="1740"/>
      <c r="H16" s="1109" t="s">
        <v>1451</v>
      </c>
      <c r="I16" s="1747"/>
      <c r="J16" s="1735"/>
      <c r="K16" s="1112"/>
    </row>
    <row r="17" spans="2:14" ht="21.6" customHeight="1">
      <c r="B17" s="1888"/>
      <c r="E17" s="1731" t="s">
        <v>1458</v>
      </c>
      <c r="F17" s="1743"/>
      <c r="G17" s="1740" t="s">
        <v>1451</v>
      </c>
      <c r="H17" s="1109" t="s">
        <v>1451</v>
      </c>
      <c r="I17" s="1747"/>
      <c r="J17" s="1735" t="s">
        <v>1451</v>
      </c>
      <c r="K17" s="1112" t="s">
        <v>1451</v>
      </c>
    </row>
    <row r="18" spans="2:14" ht="21.6" customHeight="1">
      <c r="B18" s="1888"/>
      <c r="E18" s="1731" t="s">
        <v>1459</v>
      </c>
      <c r="F18" s="1743" t="s">
        <v>1451</v>
      </c>
      <c r="G18" s="1740"/>
      <c r="H18" s="1109"/>
      <c r="I18" s="1747"/>
      <c r="J18" s="1735"/>
      <c r="K18" s="1112"/>
    </row>
    <row r="19" spans="2:14" ht="28.35" customHeight="1">
      <c r="B19" s="1888"/>
      <c r="E19" s="1732" t="s">
        <v>1460</v>
      </c>
      <c r="F19" s="1858"/>
      <c r="G19" s="1859"/>
      <c r="H19" s="1860"/>
      <c r="I19" s="1861" t="s">
        <v>1451</v>
      </c>
      <c r="J19" s="1862" t="s">
        <v>1451</v>
      </c>
      <c r="K19" s="1863" t="s">
        <v>1451</v>
      </c>
    </row>
    <row r="20" spans="2:14" ht="14.25" customHeight="1">
      <c r="B20" s="1888"/>
      <c r="F20" s="2158" t="s">
        <v>1461</v>
      </c>
      <c r="G20" s="2158"/>
      <c r="H20" s="2158"/>
      <c r="I20" s="2158"/>
      <c r="J20" s="2158"/>
      <c r="K20" s="2158"/>
    </row>
    <row r="21" spans="2:14">
      <c r="B21" s="1888"/>
      <c r="G21" s="1730"/>
      <c r="H21" s="1730"/>
      <c r="I21" s="1730"/>
    </row>
    <row r="22" spans="2:14"/>
    <row r="23" spans="2:14">
      <c r="E23" s="2159" t="s">
        <v>1462</v>
      </c>
      <c r="F23" s="2159"/>
      <c r="G23" s="2159"/>
      <c r="H23" s="2159"/>
      <c r="I23" s="2159"/>
      <c r="J23" s="2159"/>
      <c r="K23" s="2159"/>
    </row>
    <row r="24" spans="2:14">
      <c r="E24" s="1124"/>
      <c r="F24" s="1124"/>
      <c r="G24" s="1124"/>
      <c r="H24" s="1124"/>
      <c r="I24" s="1124"/>
      <c r="J24" s="1124"/>
      <c r="K24" s="1124"/>
    </row>
    <row r="25" spans="2:14" ht="17.45" customHeight="1">
      <c r="E25" s="1119" t="s">
        <v>838</v>
      </c>
      <c r="F25" s="1119"/>
      <c r="G25" s="308"/>
      <c r="H25" s="308"/>
      <c r="I25" s="308"/>
      <c r="J25" s="1119"/>
      <c r="K25" s="1119"/>
      <c r="L25" s="1119"/>
      <c r="M25" s="1119"/>
      <c r="N25" s="1119"/>
    </row>
    <row r="26" spans="2:14" ht="15">
      <c r="E26" s="1115" t="s">
        <v>1450</v>
      </c>
      <c r="F26" s="1115"/>
      <c r="G26" s="2160" t="s">
        <v>1243</v>
      </c>
      <c r="H26" s="2160"/>
      <c r="I26" s="2160"/>
      <c r="J26" s="2160"/>
      <c r="K26" s="2160"/>
      <c r="L26" s="2160"/>
      <c r="M26" s="1123"/>
      <c r="N26" s="1123"/>
    </row>
    <row r="27" spans="2:14" ht="14.45" customHeight="1">
      <c r="E27" s="1115" t="s">
        <v>1489</v>
      </c>
      <c r="F27" s="1115"/>
      <c r="G27" s="2160" t="s">
        <v>1481</v>
      </c>
      <c r="H27" s="2160"/>
      <c r="I27" s="2160"/>
      <c r="J27" s="2160"/>
      <c r="K27" s="2160"/>
      <c r="L27" s="2160"/>
      <c r="M27" s="1123"/>
      <c r="N27" s="1123"/>
    </row>
    <row r="28" spans="2:14" ht="14.1" customHeight="1">
      <c r="E28" s="1118" t="s">
        <v>1455</v>
      </c>
      <c r="F28" s="1113"/>
      <c r="G28" s="2159" t="s">
        <v>1716</v>
      </c>
      <c r="H28" s="2159"/>
      <c r="I28" s="2159"/>
      <c r="J28" s="2159"/>
      <c r="K28" s="2159"/>
      <c r="L28" s="1123"/>
    </row>
    <row r="29" spans="2:14" ht="14.1" customHeight="1">
      <c r="E29" s="1113"/>
      <c r="F29" s="1113"/>
      <c r="G29" s="2159" t="s">
        <v>1710</v>
      </c>
      <c r="H29" s="2159"/>
      <c r="I29" s="2159"/>
      <c r="J29" s="2159"/>
      <c r="K29" s="2159"/>
      <c r="L29" s="1123"/>
    </row>
    <row r="30" spans="2:14" ht="14.45" customHeight="1">
      <c r="E30" s="1113"/>
      <c r="F30" s="1113"/>
      <c r="G30" s="2159" t="s">
        <v>1711</v>
      </c>
      <c r="H30" s="2159"/>
      <c r="I30" s="2159"/>
      <c r="J30" s="2159"/>
      <c r="K30" s="2159"/>
      <c r="L30" s="1123"/>
    </row>
    <row r="31" spans="2:14" ht="23.25" customHeight="1">
      <c r="E31" s="1113"/>
      <c r="F31" s="1113"/>
      <c r="G31" s="2159" t="s">
        <v>1712</v>
      </c>
      <c r="H31" s="2159"/>
      <c r="I31" s="2159"/>
      <c r="J31" s="2159"/>
      <c r="K31" s="2159"/>
      <c r="L31" s="1123"/>
    </row>
    <row r="32" spans="2:14" ht="45" customHeight="1">
      <c r="E32" s="1113"/>
      <c r="F32" s="1113"/>
      <c r="G32" s="2159" t="s">
        <v>1713</v>
      </c>
      <c r="H32" s="2159"/>
      <c r="I32" s="2159"/>
      <c r="J32" s="2159"/>
      <c r="K32" s="2159"/>
      <c r="L32" s="1123"/>
    </row>
    <row r="33" spans="5:14" ht="23.1" customHeight="1">
      <c r="E33" s="1113"/>
      <c r="F33" s="1113"/>
      <c r="G33" s="2159" t="s">
        <v>1714</v>
      </c>
      <c r="H33" s="2159"/>
      <c r="I33" s="2159"/>
      <c r="J33" s="2159"/>
      <c r="K33" s="2159"/>
      <c r="L33" s="1123"/>
    </row>
    <row r="34" spans="5:14" ht="33.75" customHeight="1">
      <c r="E34" s="1113"/>
      <c r="F34" s="1113"/>
      <c r="G34" s="2159" t="s">
        <v>1715</v>
      </c>
      <c r="H34" s="2159"/>
      <c r="I34" s="2159"/>
      <c r="J34" s="2159"/>
      <c r="K34" s="2159"/>
      <c r="L34" s="1123"/>
    </row>
    <row r="35" spans="5:14" ht="14.25" customHeight="1">
      <c r="E35" s="1113"/>
      <c r="F35" s="1113"/>
      <c r="G35" s="2159" t="s">
        <v>1500</v>
      </c>
      <c r="H35" s="2159"/>
      <c r="I35" s="2159"/>
      <c r="J35" s="2159"/>
      <c r="K35" s="2159"/>
      <c r="L35" s="1123"/>
    </row>
    <row r="36" spans="5:14" ht="15">
      <c r="E36" s="1113"/>
      <c r="F36" s="1113"/>
      <c r="G36" s="2159" t="s">
        <v>1718</v>
      </c>
      <c r="H36" s="2159"/>
      <c r="I36" s="2159"/>
      <c r="J36" s="2159"/>
      <c r="K36" s="2159"/>
      <c r="L36" s="1123"/>
    </row>
    <row r="37" spans="5:14" ht="15">
      <c r="E37" s="1113"/>
      <c r="F37" s="1113"/>
      <c r="G37" s="2159" t="s">
        <v>1719</v>
      </c>
      <c r="H37" s="2159"/>
      <c r="I37" s="2159"/>
      <c r="J37" s="2159"/>
      <c r="K37" s="2159"/>
      <c r="L37" s="1123"/>
    </row>
    <row r="38" spans="5:14" ht="8.25" customHeight="1">
      <c r="E38" s="1113"/>
      <c r="F38" s="1113"/>
      <c r="G38" s="153"/>
      <c r="H38" s="153"/>
      <c r="I38" s="153"/>
      <c r="J38" s="153"/>
      <c r="K38" s="153"/>
      <c r="L38" s="1123"/>
    </row>
    <row r="39" spans="5:14" ht="22.5" customHeight="1">
      <c r="E39" s="1113"/>
      <c r="F39" s="1113"/>
      <c r="G39" s="2159" t="s">
        <v>1717</v>
      </c>
      <c r="H39" s="2159"/>
      <c r="I39" s="2159"/>
      <c r="J39" s="2159"/>
      <c r="K39" s="2159"/>
      <c r="L39" s="1123"/>
    </row>
    <row r="40" spans="5:14" ht="14.45" customHeight="1">
      <c r="E40" s="1113"/>
      <c r="F40" s="1113"/>
      <c r="G40" s="2159" t="s">
        <v>1720</v>
      </c>
      <c r="H40" s="2159"/>
      <c r="I40" s="2159"/>
      <c r="J40" s="2159"/>
      <c r="K40" s="2159"/>
      <c r="L40" s="1123"/>
    </row>
    <row r="41" spans="5:14" ht="22.5" customHeight="1">
      <c r="E41" s="1115"/>
      <c r="F41" s="1115"/>
      <c r="G41" s="2160" t="s">
        <v>1721</v>
      </c>
      <c r="H41" s="2160"/>
      <c r="I41" s="2160"/>
      <c r="J41" s="2160"/>
      <c r="K41" s="2160"/>
      <c r="L41" s="1123"/>
    </row>
    <row r="42" spans="5:14" ht="15">
      <c r="E42" s="1115" t="s">
        <v>1456</v>
      </c>
      <c r="F42" s="1115"/>
      <c r="G42" s="2160" t="s">
        <v>1722</v>
      </c>
      <c r="H42" s="2160"/>
      <c r="I42" s="2160"/>
      <c r="J42" s="2160"/>
      <c r="K42" s="2160"/>
      <c r="L42" s="1125"/>
    </row>
    <row r="43" spans="5:14" ht="37.5" customHeight="1">
      <c r="E43" s="1113" t="s">
        <v>1459</v>
      </c>
      <c r="F43" s="1113"/>
      <c r="G43" s="2159" t="s">
        <v>1723</v>
      </c>
      <c r="H43" s="2159"/>
      <c r="I43" s="2159"/>
      <c r="J43" s="2159"/>
      <c r="K43" s="2159"/>
      <c r="L43" s="1123"/>
      <c r="M43" s="1123"/>
      <c r="N43" s="1123"/>
    </row>
    <row r="44" spans="5:14" ht="14.45" customHeight="1">
      <c r="E44" s="1113"/>
      <c r="F44" s="1113"/>
      <c r="G44" s="2159" t="s">
        <v>2037</v>
      </c>
      <c r="H44" s="2159"/>
      <c r="I44" s="2159"/>
      <c r="J44" s="2159"/>
      <c r="K44" s="2159"/>
      <c r="L44" s="1123"/>
      <c r="M44" s="1123"/>
      <c r="N44" s="1123"/>
    </row>
    <row r="45" spans="5:14" ht="27" customHeight="1">
      <c r="E45" s="1113"/>
      <c r="F45" s="1113"/>
      <c r="G45" s="2159" t="s">
        <v>1724</v>
      </c>
      <c r="H45" s="2159"/>
      <c r="I45" s="2159"/>
      <c r="J45" s="2159"/>
      <c r="K45" s="2159"/>
      <c r="L45" s="1123"/>
      <c r="M45" s="1123"/>
      <c r="N45" s="1123"/>
    </row>
    <row r="46" spans="5:14" ht="13.35" customHeight="1">
      <c r="E46" s="1113"/>
      <c r="F46" s="1113"/>
      <c r="G46" s="153"/>
      <c r="H46" s="153"/>
      <c r="I46" s="153"/>
      <c r="J46" s="153"/>
      <c r="K46" s="153"/>
      <c r="L46" s="1123"/>
      <c r="M46" s="1123"/>
      <c r="N46" s="1123"/>
    </row>
    <row r="47" spans="5:14" ht="13.35" customHeight="1">
      <c r="E47" s="1113"/>
      <c r="F47" s="1113"/>
      <c r="G47" s="2159" t="s">
        <v>1725</v>
      </c>
      <c r="H47" s="2159"/>
      <c r="I47" s="2159"/>
      <c r="J47" s="2159"/>
      <c r="K47" s="2159"/>
      <c r="L47" s="1123"/>
      <c r="M47" s="1123"/>
      <c r="N47" s="1123"/>
    </row>
    <row r="48" spans="5:14" ht="14.25" customHeight="1">
      <c r="E48" s="1113"/>
      <c r="F48" s="1113"/>
      <c r="G48" s="2159" t="s">
        <v>1726</v>
      </c>
      <c r="H48" s="2159"/>
      <c r="I48" s="2159"/>
      <c r="J48" s="2159"/>
      <c r="K48" s="2159"/>
      <c r="L48" s="1123"/>
      <c r="M48" s="1123"/>
      <c r="N48" s="1123"/>
    </row>
    <row r="49" spans="5:14" ht="15">
      <c r="E49" s="1113"/>
      <c r="F49" s="1113"/>
      <c r="G49" s="2159" t="s">
        <v>1727</v>
      </c>
      <c r="H49" s="2159"/>
      <c r="I49" s="2159"/>
      <c r="J49" s="2159"/>
      <c r="K49" s="2159"/>
      <c r="L49" s="1123"/>
      <c r="M49" s="1123"/>
      <c r="N49" s="1123"/>
    </row>
    <row r="50" spans="5:14" ht="15">
      <c r="E50" s="1115"/>
      <c r="F50" s="1115"/>
      <c r="G50" s="2160" t="s">
        <v>1728</v>
      </c>
      <c r="H50" s="2160"/>
      <c r="I50" s="2160"/>
      <c r="J50" s="2160"/>
      <c r="K50" s="2160"/>
      <c r="L50" s="1123"/>
      <c r="M50" s="1123"/>
      <c r="N50" s="1123"/>
    </row>
    <row r="51" spans="5:14">
      <c r="E51" s="1118"/>
      <c r="F51" s="1118"/>
      <c r="G51" s="2159"/>
      <c r="H51" s="2159"/>
      <c r="I51" s="2159"/>
      <c r="J51" s="2159"/>
      <c r="K51" s="2159"/>
      <c r="L51" s="2159"/>
      <c r="M51" s="2159"/>
      <c r="N51" s="2159"/>
    </row>
    <row r="52" spans="5:14">
      <c r="G52" s="1763"/>
      <c r="H52" s="1763"/>
      <c r="I52" s="1763"/>
      <c r="J52" s="1763"/>
      <c r="K52" s="1763"/>
      <c r="L52" s="1763"/>
      <c r="M52" s="1763"/>
      <c r="N52" s="1763"/>
    </row>
    <row r="53" spans="5:14" ht="17.25" customHeight="1">
      <c r="E53" s="2156" t="s">
        <v>1965</v>
      </c>
      <c r="F53" s="2156"/>
      <c r="G53" s="1373"/>
      <c r="H53" s="1373"/>
      <c r="I53" s="1373"/>
      <c r="J53" s="308"/>
      <c r="K53" s="1373"/>
      <c r="L53" s="1373"/>
      <c r="M53" s="1373"/>
      <c r="N53" s="1373"/>
    </row>
    <row r="54" spans="5:14" ht="15">
      <c r="E54" s="1115" t="s">
        <v>1450</v>
      </c>
      <c r="F54" s="1115"/>
      <c r="G54" s="2160" t="s">
        <v>1488</v>
      </c>
      <c r="H54" s="2160"/>
      <c r="I54" s="2160"/>
      <c r="J54" s="2160"/>
      <c r="K54" s="2160"/>
      <c r="L54" s="2160"/>
      <c r="M54" s="1123"/>
      <c r="N54" s="1123"/>
    </row>
    <row r="55" spans="5:14" ht="13.35" customHeight="1">
      <c r="E55" s="1115" t="s">
        <v>1489</v>
      </c>
      <c r="F55" s="1115"/>
      <c r="G55" s="2162" t="s">
        <v>1481</v>
      </c>
      <c r="H55" s="2162"/>
      <c r="I55" s="2162"/>
      <c r="J55" s="2162"/>
      <c r="K55" s="2162"/>
      <c r="L55" s="2162"/>
      <c r="M55" s="1123"/>
      <c r="N55" s="1123"/>
    </row>
    <row r="56" spans="5:14" ht="13.5" customHeight="1">
      <c r="E56" s="1118" t="s">
        <v>1455</v>
      </c>
      <c r="F56" s="1113"/>
      <c r="G56" s="2159" t="s">
        <v>1697</v>
      </c>
      <c r="H56" s="2159"/>
      <c r="I56" s="2159"/>
      <c r="J56" s="2159"/>
      <c r="K56" s="2159"/>
      <c r="L56" s="2159"/>
      <c r="M56" s="1123"/>
      <c r="N56" s="1123"/>
    </row>
    <row r="57" spans="5:14" ht="22.5" customHeight="1">
      <c r="E57" s="1113"/>
      <c r="F57" s="1113"/>
      <c r="G57" s="2159" t="s">
        <v>1698</v>
      </c>
      <c r="H57" s="2159"/>
      <c r="I57" s="2159"/>
      <c r="J57" s="2159"/>
      <c r="K57" s="2159"/>
      <c r="L57" s="2159"/>
      <c r="M57" s="1123"/>
      <c r="N57" s="1123"/>
    </row>
    <row r="58" spans="5:14" ht="14.45" customHeight="1">
      <c r="E58" s="1113"/>
      <c r="F58" s="1115"/>
      <c r="G58" s="2159" t="s">
        <v>1490</v>
      </c>
      <c r="H58" s="2159"/>
      <c r="I58" s="2159"/>
      <c r="J58" s="2159"/>
      <c r="K58" s="2159"/>
      <c r="L58" s="2159"/>
      <c r="M58" s="1123"/>
      <c r="N58" s="1123"/>
    </row>
    <row r="59" spans="5:14" ht="14.45" customHeight="1">
      <c r="E59" s="1118" t="s">
        <v>1456</v>
      </c>
      <c r="F59" s="1113"/>
      <c r="G59" s="2159" t="s">
        <v>1491</v>
      </c>
      <c r="H59" s="2159"/>
      <c r="I59" s="2159"/>
      <c r="J59" s="2159"/>
      <c r="K59" s="2159"/>
      <c r="L59" s="2159"/>
      <c r="M59" s="1123"/>
      <c r="N59" s="1123"/>
    </row>
    <row r="60" spans="5:14" ht="14.45" customHeight="1">
      <c r="E60" s="1113"/>
      <c r="F60" s="1113"/>
      <c r="G60" s="2159" t="s">
        <v>1492</v>
      </c>
      <c r="H60" s="2159"/>
      <c r="I60" s="2159"/>
      <c r="J60" s="2159"/>
      <c r="K60" s="2159"/>
      <c r="L60" s="2159"/>
      <c r="M60" s="1123"/>
      <c r="N60" s="1123"/>
    </row>
    <row r="61" spans="5:14" ht="14.45" customHeight="1">
      <c r="E61" s="1113"/>
      <c r="F61" s="1115"/>
      <c r="G61" s="2160" t="s">
        <v>1493</v>
      </c>
      <c r="H61" s="2160"/>
      <c r="I61" s="2160"/>
      <c r="J61" s="2160"/>
      <c r="K61" s="2160"/>
      <c r="L61" s="2160"/>
      <c r="M61" s="1123"/>
      <c r="N61" s="1123"/>
    </row>
    <row r="62" spans="5:14" ht="24.6" customHeight="1">
      <c r="E62" s="1118" t="s">
        <v>1494</v>
      </c>
      <c r="F62" s="1113"/>
      <c r="G62" s="2159" t="s">
        <v>1495</v>
      </c>
      <c r="H62" s="2159"/>
      <c r="I62" s="2159"/>
      <c r="J62" s="2159"/>
      <c r="K62" s="2159"/>
      <c r="L62" s="2159"/>
      <c r="M62" s="1123"/>
      <c r="N62" s="1123"/>
    </row>
    <row r="63" spans="5:14" ht="14.45" customHeight="1">
      <c r="E63" s="1113"/>
      <c r="F63" s="1113"/>
      <c r="G63" s="2159" t="s">
        <v>1496</v>
      </c>
      <c r="H63" s="2159"/>
      <c r="I63" s="2159"/>
      <c r="J63" s="2159"/>
      <c r="K63" s="2159"/>
      <c r="L63" s="2159"/>
      <c r="M63" s="1123"/>
      <c r="N63" s="1123"/>
    </row>
    <row r="64" spans="5:14" ht="33.6" customHeight="1">
      <c r="E64" s="1113"/>
      <c r="F64" s="1113"/>
      <c r="G64" s="2160" t="s">
        <v>2038</v>
      </c>
      <c r="H64" s="2160"/>
      <c r="I64" s="2160"/>
      <c r="J64" s="2160"/>
      <c r="K64" s="2160"/>
      <c r="L64" s="2160"/>
      <c r="M64" s="1123"/>
      <c r="N64" s="1123"/>
    </row>
    <row r="65" spans="5:14" ht="43.5" customHeight="1">
      <c r="E65" s="1118" t="s">
        <v>1458</v>
      </c>
      <c r="F65" s="1118"/>
      <c r="G65" s="2161" t="s">
        <v>1497</v>
      </c>
      <c r="H65" s="2161"/>
      <c r="I65" s="2161"/>
      <c r="J65" s="2161"/>
      <c r="K65" s="2161"/>
      <c r="L65" s="2161"/>
      <c r="M65" s="1123"/>
      <c r="N65" s="1123"/>
    </row>
    <row r="66" spans="5:14" ht="34.5" customHeight="1">
      <c r="E66" s="1115"/>
      <c r="F66" s="1115"/>
      <c r="G66" s="2160" t="s">
        <v>1709</v>
      </c>
      <c r="H66" s="2160"/>
      <c r="I66" s="2160"/>
      <c r="J66" s="2160"/>
      <c r="K66" s="2160"/>
      <c r="L66" s="2160"/>
      <c r="M66" s="1123"/>
      <c r="N66" s="1123"/>
    </row>
    <row r="67" spans="5:14">
      <c r="G67" s="2171"/>
      <c r="H67" s="2171"/>
      <c r="I67" s="2171"/>
      <c r="J67" s="2171"/>
      <c r="K67" s="2171"/>
      <c r="L67" s="2171"/>
      <c r="M67" s="2171"/>
      <c r="N67" s="2171"/>
    </row>
    <row r="68" spans="5:14" ht="15" customHeight="1">
      <c r="E68" s="1373" t="s">
        <v>1498</v>
      </c>
      <c r="F68" s="1373"/>
      <c r="G68" s="1373"/>
      <c r="H68" s="1373"/>
      <c r="I68" s="1373"/>
      <c r="J68" s="308"/>
      <c r="K68" s="1373"/>
      <c r="L68" s="1373"/>
      <c r="M68" s="1373"/>
      <c r="N68" s="1373"/>
    </row>
    <row r="69" spans="5:14" ht="15" customHeight="1">
      <c r="E69" s="1115" t="s">
        <v>1450</v>
      </c>
      <c r="F69" s="1115"/>
      <c r="G69" s="2160" t="s">
        <v>1499</v>
      </c>
      <c r="H69" s="2160"/>
      <c r="I69" s="2160"/>
      <c r="J69" s="2160"/>
      <c r="K69" s="2160"/>
      <c r="L69" s="2160"/>
      <c r="M69" s="1123"/>
      <c r="N69" s="1123"/>
    </row>
    <row r="70" spans="5:14" ht="13.35" customHeight="1">
      <c r="E70" s="1115" t="s">
        <v>1489</v>
      </c>
      <c r="F70" s="1115"/>
      <c r="G70" s="2160" t="s">
        <v>1481</v>
      </c>
      <c r="H70" s="2160"/>
      <c r="I70" s="2160"/>
      <c r="J70" s="2160"/>
      <c r="K70" s="2160"/>
      <c r="L70" s="2160"/>
      <c r="M70" s="153"/>
      <c r="N70" s="153"/>
    </row>
    <row r="71" spans="5:14" ht="14.1" customHeight="1">
      <c r="E71" s="1118" t="s">
        <v>1455</v>
      </c>
      <c r="F71" s="1113"/>
      <c r="G71" s="2159" t="s">
        <v>1699</v>
      </c>
      <c r="H71" s="2159"/>
      <c r="I71" s="2159"/>
      <c r="J71" s="2159"/>
      <c r="K71" s="2159"/>
      <c r="L71" s="2159"/>
      <c r="M71" s="153"/>
      <c r="N71" s="153"/>
    </row>
    <row r="72" spans="5:14" ht="21.75" customHeight="1">
      <c r="E72" s="1113"/>
      <c r="F72" s="1113"/>
      <c r="G72" s="2159" t="s">
        <v>1700</v>
      </c>
      <c r="H72" s="2159"/>
      <c r="I72" s="2159"/>
      <c r="J72" s="2159"/>
      <c r="K72" s="2159"/>
      <c r="L72" s="2159"/>
      <c r="M72" s="153"/>
      <c r="N72" s="153"/>
    </row>
    <row r="73" spans="5:14" ht="14.45" customHeight="1">
      <c r="E73" s="1113"/>
      <c r="F73" s="1113"/>
      <c r="G73" s="2159" t="s">
        <v>1490</v>
      </c>
      <c r="H73" s="2159"/>
      <c r="I73" s="2159"/>
      <c r="J73" s="2159"/>
      <c r="K73" s="2159"/>
      <c r="L73" s="2159"/>
      <c r="M73" s="153"/>
      <c r="N73" s="153"/>
    </row>
    <row r="74" spans="5:14" ht="21" customHeight="1">
      <c r="E74" s="1115"/>
      <c r="F74" s="1115"/>
      <c r="G74" s="2160" t="s">
        <v>1701</v>
      </c>
      <c r="H74" s="2160"/>
      <c r="I74" s="2160"/>
      <c r="J74" s="2160"/>
      <c r="K74" s="2160"/>
      <c r="L74" s="2160"/>
      <c r="M74" s="153"/>
      <c r="N74" s="153"/>
    </row>
    <row r="75" spans="5:14" ht="15" customHeight="1">
      <c r="E75" s="1118" t="s">
        <v>1456</v>
      </c>
      <c r="F75" s="1113"/>
      <c r="G75" s="2159" t="s">
        <v>1702</v>
      </c>
      <c r="H75" s="2159"/>
      <c r="I75" s="2159"/>
      <c r="J75" s="2159"/>
      <c r="K75" s="2159"/>
      <c r="L75" s="2159"/>
      <c r="M75" s="153"/>
      <c r="N75" s="153"/>
    </row>
    <row r="76" spans="5:14" ht="23.45" customHeight="1">
      <c r="E76" s="1113"/>
      <c r="F76" s="1113"/>
      <c r="G76" s="2159" t="s">
        <v>1703</v>
      </c>
      <c r="H76" s="2159"/>
      <c r="I76" s="2159"/>
      <c r="J76" s="2159"/>
      <c r="K76" s="2159"/>
      <c r="L76" s="2159"/>
      <c r="M76" s="153"/>
      <c r="N76" s="153"/>
    </row>
    <row r="77" spans="5:14">
      <c r="E77" s="1113"/>
      <c r="F77" s="1113"/>
      <c r="G77" s="2159" t="s">
        <v>1704</v>
      </c>
      <c r="H77" s="2159"/>
      <c r="I77" s="2159"/>
      <c r="J77" s="2159"/>
      <c r="K77" s="2159"/>
      <c r="L77" s="2159"/>
      <c r="M77" s="153"/>
      <c r="N77" s="153"/>
    </row>
    <row r="78" spans="5:14">
      <c r="E78" s="1113"/>
      <c r="F78" s="1113"/>
      <c r="G78" s="2159" t="s">
        <v>1705</v>
      </c>
      <c r="H78" s="2159"/>
      <c r="I78" s="2159"/>
      <c r="J78" s="2159"/>
      <c r="K78" s="2159"/>
      <c r="L78" s="2159"/>
      <c r="M78" s="153"/>
      <c r="N78" s="153"/>
    </row>
    <row r="79" spans="5:14">
      <c r="E79" s="1115"/>
      <c r="F79" s="1115"/>
      <c r="G79" s="2160" t="s">
        <v>1706</v>
      </c>
      <c r="H79" s="2160"/>
      <c r="I79" s="2160"/>
      <c r="J79" s="2160"/>
      <c r="K79" s="2160"/>
      <c r="L79" s="2160"/>
      <c r="M79" s="153"/>
      <c r="N79" s="153"/>
    </row>
    <row r="80" spans="5:14" ht="25.35" customHeight="1">
      <c r="E80" s="1113" t="s">
        <v>1458</v>
      </c>
      <c r="F80" s="1113"/>
      <c r="G80" s="2161" t="s">
        <v>1707</v>
      </c>
      <c r="H80" s="2161"/>
      <c r="I80" s="2161"/>
      <c r="J80" s="2161"/>
      <c r="K80" s="2161"/>
      <c r="L80" s="2161"/>
      <c r="M80" s="153"/>
      <c r="N80" s="153"/>
    </row>
    <row r="81" spans="5:14" ht="33.75" customHeight="1">
      <c r="E81" s="1115"/>
      <c r="F81" s="1115"/>
      <c r="G81" s="2160" t="s">
        <v>1708</v>
      </c>
      <c r="H81" s="2160"/>
      <c r="I81" s="2160"/>
      <c r="J81" s="2160"/>
      <c r="K81" s="2160"/>
      <c r="L81" s="2160"/>
      <c r="M81" s="153"/>
      <c r="N81" s="153"/>
    </row>
    <row r="82" spans="5:14">
      <c r="G82" s="2171"/>
      <c r="H82" s="2171"/>
      <c r="I82" s="2171"/>
      <c r="J82" s="2171"/>
      <c r="K82" s="2171"/>
      <c r="L82" s="2171"/>
      <c r="M82" s="2171"/>
      <c r="N82" s="2171"/>
    </row>
    <row r="83" spans="5:14" ht="15">
      <c r="E83" s="1807" t="s">
        <v>840</v>
      </c>
      <c r="F83" s="1807" t="s">
        <v>1964</v>
      </c>
      <c r="G83" s="162"/>
      <c r="H83" s="162"/>
      <c r="I83" s="162"/>
      <c r="J83" s="1807" t="s">
        <v>1964</v>
      </c>
      <c r="K83" s="1807" t="s">
        <v>1964</v>
      </c>
      <c r="L83" s="1807" t="s">
        <v>1964</v>
      </c>
    </row>
    <row r="84" spans="5:14">
      <c r="E84" s="1808" t="s">
        <v>1450</v>
      </c>
      <c r="F84" s="1808" t="s">
        <v>1964</v>
      </c>
      <c r="G84" s="2163" t="s">
        <v>1243</v>
      </c>
      <c r="H84" s="2163"/>
      <c r="I84" s="2163"/>
      <c r="J84" s="2163"/>
      <c r="K84" s="2163"/>
      <c r="L84" s="2163"/>
    </row>
    <row r="85" spans="5:14" ht="13.35" customHeight="1">
      <c r="E85" s="1808" t="s">
        <v>1453</v>
      </c>
      <c r="F85" s="1857" t="s">
        <v>1964</v>
      </c>
      <c r="G85" s="2164" t="s">
        <v>1481</v>
      </c>
      <c r="H85" s="2164"/>
      <c r="I85" s="2164"/>
      <c r="J85" s="2164"/>
      <c r="K85" s="2164"/>
      <c r="L85" s="2164"/>
    </row>
    <row r="86" spans="5:14" ht="13.5" customHeight="1">
      <c r="E86" s="1809" t="s">
        <v>1455</v>
      </c>
      <c r="F86" s="1809" t="s">
        <v>1964</v>
      </c>
      <c r="G86" s="2165" t="s">
        <v>1482</v>
      </c>
      <c r="H86" s="2165"/>
      <c r="I86" s="2165"/>
      <c r="J86" s="2165"/>
      <c r="K86" s="2165"/>
      <c r="L86" s="2165"/>
    </row>
    <row r="87" spans="5:14" ht="29.25" customHeight="1">
      <c r="E87" s="1808" t="s">
        <v>1964</v>
      </c>
      <c r="F87" s="1808" t="s">
        <v>1964</v>
      </c>
      <c r="G87" s="2166" t="s">
        <v>1483</v>
      </c>
      <c r="H87" s="2166"/>
      <c r="I87" s="2166"/>
      <c r="J87" s="2166"/>
      <c r="K87" s="2166"/>
      <c r="L87" s="2166"/>
    </row>
    <row r="88" spans="5:14" ht="22.5" customHeight="1">
      <c r="E88" s="1808" t="s">
        <v>1456</v>
      </c>
      <c r="F88" s="1808" t="s">
        <v>1964</v>
      </c>
      <c r="G88" s="2167" t="s">
        <v>1484</v>
      </c>
      <c r="H88" s="2167"/>
      <c r="I88" s="2167"/>
      <c r="J88" s="2167"/>
      <c r="K88" s="2167"/>
      <c r="L88" s="2167"/>
    </row>
    <row r="89" spans="5:14" ht="12.75" customHeight="1">
      <c r="E89" s="1809" t="s">
        <v>1469</v>
      </c>
      <c r="F89" s="1809" t="s">
        <v>1964</v>
      </c>
      <c r="G89" s="2168" t="s">
        <v>1485</v>
      </c>
      <c r="H89" s="2168"/>
      <c r="I89" s="2168"/>
      <c r="J89" s="2168"/>
      <c r="K89" s="2168"/>
      <c r="L89" s="2168"/>
    </row>
    <row r="90" spans="5:14" ht="14.25" customHeight="1">
      <c r="E90" s="1809" t="s">
        <v>1964</v>
      </c>
      <c r="F90" s="1809" t="s">
        <v>1964</v>
      </c>
      <c r="G90" s="2169" t="s">
        <v>1486</v>
      </c>
      <c r="H90" s="2169"/>
      <c r="I90" s="2169"/>
      <c r="J90" s="2169"/>
      <c r="K90" s="2169"/>
      <c r="L90" s="2169"/>
    </row>
    <row r="91" spans="5:14" ht="25.5" customHeight="1">
      <c r="E91" s="29" t="s">
        <v>1964</v>
      </c>
      <c r="F91" s="29" t="s">
        <v>1964</v>
      </c>
      <c r="G91" s="2170" t="s">
        <v>1487</v>
      </c>
      <c r="H91" s="2170"/>
      <c r="I91" s="2170"/>
      <c r="J91" s="2170"/>
      <c r="K91" s="2170"/>
      <c r="L91" s="2170"/>
    </row>
    <row r="92" spans="5:14">
      <c r="G92" s="2171"/>
      <c r="H92" s="2171"/>
      <c r="I92" s="2171"/>
      <c r="J92" s="2171"/>
      <c r="K92" s="2171"/>
      <c r="L92" s="2171"/>
      <c r="M92" s="2171"/>
      <c r="N92" s="2171"/>
    </row>
    <row r="93" spans="5:14" ht="15">
      <c r="E93" s="1119" t="s">
        <v>1448</v>
      </c>
      <c r="F93" s="1119"/>
      <c r="G93" s="308"/>
      <c r="H93" s="308"/>
      <c r="I93" s="308"/>
      <c r="J93" s="1119"/>
      <c r="K93" s="1119"/>
      <c r="L93" s="1119"/>
    </row>
    <row r="94" spans="5:14">
      <c r="E94" s="1115" t="s">
        <v>1450</v>
      </c>
      <c r="F94" s="1115"/>
      <c r="G94" s="1116" t="s">
        <v>1243</v>
      </c>
      <c r="H94" s="1116"/>
      <c r="I94" s="1116"/>
      <c r="J94" s="1117"/>
      <c r="K94" s="1117"/>
      <c r="L94" s="1117"/>
    </row>
    <row r="95" spans="5:14">
      <c r="E95" s="1113" t="s">
        <v>1453</v>
      </c>
      <c r="F95" s="1113"/>
      <c r="G95" s="2161" t="s">
        <v>1463</v>
      </c>
      <c r="H95" s="2161"/>
      <c r="I95" s="2161"/>
      <c r="J95" s="2161"/>
      <c r="K95" s="2161"/>
      <c r="L95" s="2161"/>
    </row>
    <row r="96" spans="5:14">
      <c r="E96" s="1113"/>
      <c r="F96" s="1113"/>
      <c r="G96" s="2159" t="s">
        <v>1464</v>
      </c>
      <c r="H96" s="2159"/>
      <c r="I96" s="2159"/>
      <c r="J96" s="2159"/>
      <c r="K96" s="2159"/>
      <c r="L96" s="2159"/>
    </row>
    <row r="97" spans="5:14">
      <c r="E97" s="1115"/>
      <c r="F97" s="1115"/>
      <c r="G97" s="2160" t="s">
        <v>1465</v>
      </c>
      <c r="H97" s="2160"/>
      <c r="I97" s="2160"/>
      <c r="J97" s="2160"/>
      <c r="K97" s="2160"/>
      <c r="L97" s="2160"/>
    </row>
    <row r="98" spans="5:14">
      <c r="E98" s="2172" t="s">
        <v>1455</v>
      </c>
      <c r="F98" s="1118"/>
      <c r="G98" s="2161" t="s">
        <v>1466</v>
      </c>
      <c r="H98" s="2161"/>
      <c r="I98" s="2161"/>
      <c r="J98" s="2161"/>
      <c r="K98" s="2161"/>
      <c r="L98" s="2161"/>
    </row>
    <row r="99" spans="5:14">
      <c r="E99" s="2172"/>
      <c r="F99" s="1115"/>
      <c r="G99" s="2160" t="s">
        <v>1467</v>
      </c>
      <c r="H99" s="2160"/>
      <c r="I99" s="2160"/>
      <c r="J99" s="2160"/>
      <c r="K99" s="2160"/>
      <c r="L99" s="2160"/>
      <c r="M99" s="153"/>
      <c r="N99" s="153"/>
    </row>
    <row r="100" spans="5:14">
      <c r="E100" s="1120" t="s">
        <v>1458</v>
      </c>
      <c r="F100" s="1120"/>
      <c r="G100" s="2162" t="s">
        <v>1468</v>
      </c>
      <c r="H100" s="2162"/>
      <c r="I100" s="2162"/>
      <c r="J100" s="2162"/>
      <c r="K100" s="2162"/>
      <c r="L100" s="2162"/>
      <c r="M100" s="153"/>
      <c r="N100" s="153"/>
    </row>
    <row r="101" spans="5:14">
      <c r="E101" s="1118" t="s">
        <v>1469</v>
      </c>
      <c r="F101" s="1118"/>
      <c r="G101" s="2161" t="s">
        <v>1470</v>
      </c>
      <c r="H101" s="2161"/>
      <c r="I101" s="2161"/>
      <c r="J101" s="2161"/>
      <c r="K101" s="2161"/>
      <c r="L101" s="2161"/>
      <c r="M101" s="153"/>
      <c r="N101" s="153"/>
    </row>
    <row r="102" spans="5:14">
      <c r="E102" s="1113"/>
      <c r="F102" s="1113"/>
      <c r="G102" s="2159" t="s">
        <v>1471</v>
      </c>
      <c r="H102" s="2159"/>
      <c r="I102" s="2159"/>
      <c r="J102" s="2159"/>
      <c r="K102" s="2159"/>
      <c r="L102" s="2159"/>
      <c r="M102" s="153"/>
      <c r="N102" s="153"/>
    </row>
    <row r="103" spans="5:14">
      <c r="E103" s="1114"/>
      <c r="F103" s="1114"/>
      <c r="G103" s="2159" t="s">
        <v>1472</v>
      </c>
      <c r="H103" s="2159"/>
      <c r="I103" s="2159"/>
      <c r="J103" s="2159"/>
      <c r="K103" s="2159"/>
      <c r="L103" s="2159"/>
      <c r="M103" s="153"/>
      <c r="N103" s="153"/>
    </row>
    <row r="104" spans="5:14">
      <c r="E104" s="1121"/>
      <c r="F104" s="1121"/>
      <c r="G104" s="2160" t="s">
        <v>1473</v>
      </c>
      <c r="H104" s="2160"/>
      <c r="I104" s="2160"/>
      <c r="J104" s="2160"/>
      <c r="K104" s="2160"/>
      <c r="L104" s="2160"/>
      <c r="M104" s="153"/>
      <c r="N104" s="153"/>
    </row>
    <row r="105" spans="5:14">
      <c r="G105" s="2171"/>
      <c r="H105" s="2171"/>
      <c r="I105" s="2171"/>
      <c r="J105" s="2171"/>
      <c r="K105" s="2171"/>
      <c r="L105" s="2171"/>
      <c r="M105" s="2171"/>
      <c r="N105" s="2171"/>
    </row>
    <row r="106" spans="5:14" ht="30">
      <c r="E106" s="1119" t="s">
        <v>1449</v>
      </c>
      <c r="F106" s="1119"/>
      <c r="G106" s="308"/>
      <c r="H106" s="308"/>
      <c r="I106" s="308"/>
      <c r="J106" s="1122"/>
      <c r="K106" s="1122"/>
      <c r="L106" s="1122"/>
      <c r="M106" s="1122"/>
      <c r="N106" s="1122"/>
    </row>
    <row r="107" spans="5:14" ht="15">
      <c r="E107" s="1115" t="s">
        <v>1450</v>
      </c>
      <c r="F107" s="1115"/>
      <c r="G107" s="1116" t="s">
        <v>1243</v>
      </c>
      <c r="H107" s="1116"/>
      <c r="I107" s="1116"/>
      <c r="J107" s="1117"/>
      <c r="K107" s="1117"/>
      <c r="L107" s="1117"/>
      <c r="M107" s="1123"/>
      <c r="N107" s="1123"/>
    </row>
    <row r="108" spans="5:14" ht="15">
      <c r="E108" s="1113" t="s">
        <v>1453</v>
      </c>
      <c r="F108" s="1113"/>
      <c r="G108" s="2161" t="s">
        <v>1474</v>
      </c>
      <c r="H108" s="2161"/>
      <c r="I108" s="2161"/>
      <c r="J108" s="2161"/>
      <c r="K108" s="2161"/>
      <c r="L108" s="2161"/>
      <c r="M108" s="1123"/>
      <c r="N108" s="1123"/>
    </row>
    <row r="109" spans="5:14" ht="15">
      <c r="E109" s="1115"/>
      <c r="F109" s="1115"/>
      <c r="G109" s="2160" t="s">
        <v>1475</v>
      </c>
      <c r="H109" s="2160"/>
      <c r="I109" s="2160"/>
      <c r="J109" s="2160"/>
      <c r="K109" s="2160"/>
      <c r="L109" s="2160"/>
      <c r="M109" s="1123"/>
      <c r="N109" s="1123"/>
    </row>
    <row r="110" spans="5:14">
      <c r="E110" s="1113" t="s">
        <v>1455</v>
      </c>
      <c r="F110" s="1113"/>
      <c r="G110" s="2161" t="s">
        <v>1476</v>
      </c>
      <c r="H110" s="2161"/>
      <c r="I110" s="2161"/>
      <c r="J110" s="2161"/>
      <c r="K110" s="2161"/>
      <c r="L110" s="2161"/>
      <c r="M110" s="2159"/>
      <c r="N110" s="2159"/>
    </row>
    <row r="111" spans="5:14">
      <c r="E111" s="1113"/>
      <c r="F111" s="1113"/>
      <c r="G111" s="2159" t="s">
        <v>1477</v>
      </c>
      <c r="H111" s="2159"/>
      <c r="I111" s="2159"/>
      <c r="J111" s="2159"/>
      <c r="K111" s="2159"/>
      <c r="L111" s="2159"/>
      <c r="M111" s="2159"/>
      <c r="N111" s="2159"/>
    </row>
    <row r="112" spans="5:14">
      <c r="E112" s="1113"/>
      <c r="F112" s="1113"/>
      <c r="G112" s="2159" t="s">
        <v>1478</v>
      </c>
      <c r="H112" s="2159"/>
      <c r="I112" s="2159"/>
      <c r="J112" s="2159"/>
      <c r="K112" s="2159"/>
      <c r="L112" s="2159"/>
      <c r="M112" s="2159"/>
      <c r="N112" s="2159"/>
    </row>
    <row r="113" spans="5:14">
      <c r="E113" s="1115"/>
      <c r="F113" s="1115"/>
      <c r="G113" s="2160" t="s">
        <v>1479</v>
      </c>
      <c r="H113" s="2160"/>
      <c r="I113" s="2160"/>
      <c r="J113" s="2160"/>
      <c r="K113" s="2160"/>
      <c r="L113" s="2160"/>
      <c r="M113" s="2159"/>
      <c r="N113" s="2159"/>
    </row>
    <row r="114" spans="5:14">
      <c r="E114" s="1115" t="s">
        <v>1456</v>
      </c>
      <c r="F114" s="1115"/>
      <c r="G114" s="2162" t="s">
        <v>1480</v>
      </c>
      <c r="H114" s="2162"/>
      <c r="I114" s="2162"/>
      <c r="J114" s="2162"/>
      <c r="K114" s="2162"/>
      <c r="L114" s="2162"/>
      <c r="M114" s="2159"/>
      <c r="N114" s="2159"/>
    </row>
    <row r="115" spans="5:14">
      <c r="E115" s="1120" t="s">
        <v>1458</v>
      </c>
      <c r="F115" s="1118"/>
      <c r="G115" s="2161" t="s">
        <v>1933</v>
      </c>
      <c r="H115" s="2161"/>
      <c r="I115" s="2161"/>
      <c r="J115" s="2161"/>
      <c r="K115" s="2161"/>
      <c r="L115" s="2161"/>
      <c r="M115" s="2159"/>
      <c r="N115" s="2159"/>
    </row>
    <row r="116" spans="5:14" ht="24.6" customHeight="1">
      <c r="E116" s="1120" t="s">
        <v>1469</v>
      </c>
      <c r="F116" s="1120"/>
      <c r="G116" s="2162" t="s">
        <v>2039</v>
      </c>
      <c r="H116" s="2162"/>
      <c r="I116" s="2162"/>
      <c r="J116" s="2162"/>
      <c r="K116" s="2162"/>
      <c r="L116" s="2162"/>
      <c r="M116" s="2159"/>
      <c r="N116" s="2159"/>
    </row>
    <row r="117" spans="5:14" ht="27.75" customHeight="1"/>
  </sheetData>
  <sheetProtection algorithmName="SHA-512" hashValue="3YHjWRj06mOeRpgnESqDOdOBGb0TGvp1BgOiHfWWGO04SQ8C5AhN7aNfikRmC7qviZKCRLKZnYHBreus6/DCgg==" saltValue="NyNhORbic9FgWFcHldUQLA==" spinCount="100000" sheet="1" objects="1" scenarios="1"/>
  <mergeCells count="95">
    <mergeCell ref="E98:E99"/>
    <mergeCell ref="G92:N92"/>
    <mergeCell ref="G45:K45"/>
    <mergeCell ref="G47:K47"/>
    <mergeCell ref="G48:K48"/>
    <mergeCell ref="G49:K49"/>
    <mergeCell ref="G50:K50"/>
    <mergeCell ref="G71:L71"/>
    <mergeCell ref="G72:L72"/>
    <mergeCell ref="G82:N82"/>
    <mergeCell ref="G81:L81"/>
    <mergeCell ref="G59:L59"/>
    <mergeCell ref="G54:L54"/>
    <mergeCell ref="G55:L55"/>
    <mergeCell ref="G57:L57"/>
    <mergeCell ref="G60:L60"/>
    <mergeCell ref="G113:L113"/>
    <mergeCell ref="M113:N113"/>
    <mergeCell ref="G114:L114"/>
    <mergeCell ref="M114:N114"/>
    <mergeCell ref="G105:N105"/>
    <mergeCell ref="M112:N112"/>
    <mergeCell ref="G28:K28"/>
    <mergeCell ref="G29:K29"/>
    <mergeCell ref="G26:L26"/>
    <mergeCell ref="G27:L27"/>
    <mergeCell ref="G80:L80"/>
    <mergeCell ref="G75:L75"/>
    <mergeCell ref="G76:L76"/>
    <mergeCell ref="G77:L77"/>
    <mergeCell ref="G78:L78"/>
    <mergeCell ref="G79:L79"/>
    <mergeCell ref="G69:L69"/>
    <mergeCell ref="G43:K43"/>
    <mergeCell ref="G44:K44"/>
    <mergeCell ref="G40:K40"/>
    <mergeCell ref="G56:L56"/>
    <mergeCell ref="G58:L58"/>
    <mergeCell ref="G61:L61"/>
    <mergeCell ref="G62:L62"/>
    <mergeCell ref="G63:L63"/>
    <mergeCell ref="G73:L73"/>
    <mergeCell ref="G74:L74"/>
    <mergeCell ref="G70:L70"/>
    <mergeCell ref="G67:N67"/>
    <mergeCell ref="G64:L64"/>
    <mergeCell ref="G65:L65"/>
    <mergeCell ref="G66:L66"/>
    <mergeCell ref="G104:L104"/>
    <mergeCell ref="G108:L108"/>
    <mergeCell ref="G84:L84"/>
    <mergeCell ref="G85:L85"/>
    <mergeCell ref="G86:L86"/>
    <mergeCell ref="G87:L87"/>
    <mergeCell ref="G88:L88"/>
    <mergeCell ref="G89:L89"/>
    <mergeCell ref="G90:L90"/>
    <mergeCell ref="G91:L91"/>
    <mergeCell ref="G95:L95"/>
    <mergeCell ref="G96:L96"/>
    <mergeCell ref="G97:L97"/>
    <mergeCell ref="G98:L98"/>
    <mergeCell ref="G99:L99"/>
    <mergeCell ref="M51:N51"/>
    <mergeCell ref="E23:K23"/>
    <mergeCell ref="G115:L115"/>
    <mergeCell ref="M115:N115"/>
    <mergeCell ref="G116:L116"/>
    <mergeCell ref="M116:N116"/>
    <mergeCell ref="G100:L100"/>
    <mergeCell ref="G101:L101"/>
    <mergeCell ref="G102:L102"/>
    <mergeCell ref="G103:L103"/>
    <mergeCell ref="G109:L109"/>
    <mergeCell ref="G110:L110"/>
    <mergeCell ref="M110:N110"/>
    <mergeCell ref="G111:L111"/>
    <mergeCell ref="M111:N111"/>
    <mergeCell ref="G112:L112"/>
    <mergeCell ref="E53:F53"/>
    <mergeCell ref="F10:K10"/>
    <mergeCell ref="F20:K20"/>
    <mergeCell ref="B5:B21"/>
    <mergeCell ref="G51:L51"/>
    <mergeCell ref="G41:K41"/>
    <mergeCell ref="G42:K42"/>
    <mergeCell ref="G34:K34"/>
    <mergeCell ref="G35:K35"/>
    <mergeCell ref="G36:K36"/>
    <mergeCell ref="G37:K37"/>
    <mergeCell ref="G39:K39"/>
    <mergeCell ref="G30:K30"/>
    <mergeCell ref="G31:K31"/>
    <mergeCell ref="G32:K32"/>
    <mergeCell ref="G33:K33"/>
  </mergeCells>
  <pageMargins left="0.7" right="0.7" top="0.75" bottom="0.75" header="0.3" footer="0.3"/>
  <pageSetup orientation="portrait" horizontalDpi="4294967295" verticalDpi="4294967295" r:id="rId1"/>
  <customProperties>
    <customPr name="_pios_id" r:id="rId2"/>
  </customProperties>
  <drawing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5:K38"/>
  <sheetViews>
    <sheetView showGridLines="0" showRuler="0" topLeftCell="A31" zoomScale="120" zoomScaleNormal="120" workbookViewId="0"/>
  </sheetViews>
  <sheetFormatPr defaultColWidth="12.85546875" defaultRowHeight="12.75"/>
  <cols>
    <col min="1" max="3" width="12.85546875" style="148"/>
    <col min="4" max="4" width="45.85546875" style="148" customWidth="1"/>
    <col min="5" max="6" width="14.5703125" style="148" customWidth="1"/>
    <col min="7" max="7" width="13.42578125" style="148" customWidth="1"/>
    <col min="8" max="11" width="14.5703125" style="148" customWidth="1"/>
    <col min="12" max="25" width="8.85546875" style="148" customWidth="1"/>
    <col min="26" max="16384" width="12.85546875" style="148"/>
  </cols>
  <sheetData>
    <row r="5" spans="2:11" ht="23.25" customHeight="1">
      <c r="B5" s="1888"/>
      <c r="D5" s="147" t="s">
        <v>1501</v>
      </c>
    </row>
    <row r="6" spans="2:11" ht="16.7" customHeight="1">
      <c r="B6" s="1888"/>
      <c r="E6" s="736"/>
    </row>
    <row r="7" spans="2:11" ht="29.1" customHeight="1">
      <c r="B7" s="1888"/>
      <c r="D7" s="1721" t="s">
        <v>1502</v>
      </c>
      <c r="E7" s="1063">
        <v>2024</v>
      </c>
      <c r="F7" s="8">
        <v>2023</v>
      </c>
      <c r="G7" s="707"/>
      <c r="H7" s="1079"/>
    </row>
    <row r="8" spans="2:11" ht="24.2" customHeight="1">
      <c r="B8" s="1888"/>
      <c r="D8" s="1062" t="s">
        <v>1503</v>
      </c>
      <c r="E8" s="1511">
        <v>40</v>
      </c>
      <c r="F8" s="558">
        <v>45</v>
      </c>
      <c r="G8" s="1080"/>
      <c r="H8" s="235"/>
      <c r="J8" s="1105"/>
      <c r="K8" s="1456"/>
    </row>
    <row r="9" spans="2:11" ht="38.1" customHeight="1">
      <c r="B9" s="1888"/>
      <c r="D9" s="2158" t="s">
        <v>1504</v>
      </c>
      <c r="E9" s="2127"/>
      <c r="F9" s="2127"/>
      <c r="G9" s="176"/>
      <c r="I9" s="635"/>
      <c r="J9" s="708"/>
      <c r="K9" s="661"/>
    </row>
    <row r="10" spans="2:11" ht="16.7" customHeight="1">
      <c r="B10" s="1888"/>
      <c r="I10" s="635"/>
      <c r="J10" s="708"/>
      <c r="K10" s="661"/>
    </row>
    <row r="11" spans="2:11" ht="21.6" customHeight="1">
      <c r="B11" s="1888"/>
      <c r="D11" s="1081" t="s">
        <v>1505</v>
      </c>
      <c r="E11" s="1082">
        <v>2024</v>
      </c>
      <c r="F11" s="8">
        <v>2023</v>
      </c>
      <c r="H11" s="1079"/>
      <c r="I11" s="635"/>
      <c r="J11" s="708"/>
      <c r="K11" s="661"/>
    </row>
    <row r="12" spans="2:11" ht="21.6" customHeight="1">
      <c r="B12" s="1888"/>
      <c r="D12" s="1722" t="s">
        <v>1506</v>
      </c>
      <c r="E12" s="1512">
        <v>0.75</v>
      </c>
      <c r="F12" s="1467">
        <v>0.7</v>
      </c>
      <c r="H12" s="235"/>
      <c r="I12" s="635"/>
      <c r="J12" s="708"/>
      <c r="K12" s="661"/>
    </row>
    <row r="13" spans="2:11" ht="21.6" customHeight="1">
      <c r="B13" s="1888"/>
      <c r="D13" s="1083" t="s">
        <v>1507</v>
      </c>
      <c r="E13" s="1513">
        <v>3.6</v>
      </c>
      <c r="F13" s="1468">
        <v>3.2</v>
      </c>
      <c r="H13" s="235"/>
      <c r="I13" s="635"/>
      <c r="J13" s="708"/>
      <c r="K13" s="661"/>
    </row>
    <row r="14" spans="2:11" ht="21.6" customHeight="1">
      <c r="B14" s="1888"/>
      <c r="D14" s="1084" t="s">
        <v>1074</v>
      </c>
      <c r="E14" s="1513">
        <f>+E13+E12</f>
        <v>4.3499999999999996</v>
      </c>
      <c r="F14" s="1468">
        <f>SUM(F12:F13)</f>
        <v>3.9000000000000004</v>
      </c>
      <c r="H14" s="242"/>
      <c r="I14" s="635"/>
      <c r="J14" s="708"/>
      <c r="K14" s="661"/>
    </row>
    <row r="15" spans="2:11" ht="48" customHeight="1">
      <c r="B15" s="1888"/>
      <c r="D15" s="2176" t="s">
        <v>1508</v>
      </c>
      <c r="E15" s="2176"/>
      <c r="F15" s="2176"/>
      <c r="G15" s="2176"/>
      <c r="H15" s="2176"/>
      <c r="I15" s="635"/>
      <c r="J15" s="708"/>
      <c r="K15" s="661"/>
    </row>
    <row r="16" spans="2:11">
      <c r="B16" s="1888"/>
      <c r="D16" s="336"/>
      <c r="E16" s="1086"/>
      <c r="G16" s="336"/>
      <c r="I16" s="635"/>
      <c r="J16" s="708"/>
      <c r="K16" s="661"/>
    </row>
    <row r="17" spans="2:10" ht="21.6" customHeight="1">
      <c r="B17" s="1888"/>
      <c r="D17" s="966"/>
      <c r="E17" s="2173">
        <v>2024</v>
      </c>
      <c r="F17" s="2174"/>
      <c r="G17" s="2175">
        <v>2023</v>
      </c>
      <c r="H17" s="2175"/>
    </row>
    <row r="18" spans="2:10" ht="24.2" customHeight="1">
      <c r="B18" s="1888"/>
      <c r="D18" s="1721" t="s">
        <v>1509</v>
      </c>
      <c r="E18" s="1101" t="s">
        <v>1510</v>
      </c>
      <c r="F18" s="1102" t="s">
        <v>1387</v>
      </c>
      <c r="G18" s="1103" t="s">
        <v>1510</v>
      </c>
      <c r="H18" s="1104" t="s">
        <v>1387</v>
      </c>
    </row>
    <row r="19" spans="2:10" ht="21.6" customHeight="1">
      <c r="B19" s="1888"/>
      <c r="D19" s="1087" t="s">
        <v>1360</v>
      </c>
      <c r="E19" s="907">
        <v>1091</v>
      </c>
      <c r="F19" s="1507">
        <v>0.51</v>
      </c>
      <c r="G19" s="1725">
        <v>1251</v>
      </c>
      <c r="H19" s="1089">
        <v>0.48</v>
      </c>
    </row>
    <row r="20" spans="2:10" ht="21.6" customHeight="1">
      <c r="B20" s="1888"/>
      <c r="D20" s="1091" t="s">
        <v>1359</v>
      </c>
      <c r="E20" s="908">
        <v>1044</v>
      </c>
      <c r="F20" s="1509">
        <v>0.49</v>
      </c>
      <c r="G20" s="1724">
        <v>1374</v>
      </c>
      <c r="H20" s="1092">
        <v>0.52</v>
      </c>
    </row>
    <row r="21" spans="2:10" ht="21.6" customHeight="1">
      <c r="B21" s="1888"/>
      <c r="D21" s="1088" t="s">
        <v>1220</v>
      </c>
      <c r="E21" s="1514">
        <f>+E19+E20</f>
        <v>2135</v>
      </c>
      <c r="F21" s="1509">
        <f>+F19+F20</f>
        <v>1</v>
      </c>
      <c r="G21" s="1723">
        <f>SUM(G19:G20)</f>
        <v>2625</v>
      </c>
      <c r="H21" s="1090">
        <v>1</v>
      </c>
    </row>
    <row r="22" spans="2:10" ht="16.7" customHeight="1">
      <c r="B22" s="1888"/>
      <c r="D22" s="163"/>
      <c r="E22" s="1085"/>
      <c r="F22" s="1085"/>
      <c r="G22" s="1085"/>
      <c r="H22" s="1085"/>
    </row>
    <row r="23" spans="2:10" ht="16.7" customHeight="1"/>
    <row r="24" spans="2:10">
      <c r="D24" s="5" t="s">
        <v>1511</v>
      </c>
      <c r="E24" s="736"/>
    </row>
    <row r="25" spans="2:10" ht="24.2" customHeight="1">
      <c r="D25" s="1096" t="s">
        <v>1512</v>
      </c>
      <c r="E25" s="1063">
        <v>2024</v>
      </c>
      <c r="F25" s="8">
        <v>2023</v>
      </c>
      <c r="H25" s="1079"/>
    </row>
    <row r="26" spans="2:10" ht="24.2" customHeight="1">
      <c r="D26" s="1093" t="s">
        <v>1513</v>
      </c>
      <c r="E26" s="1505">
        <v>9</v>
      </c>
      <c r="F26" s="1094">
        <v>5</v>
      </c>
      <c r="H26" s="235"/>
    </row>
    <row r="27" spans="2:10" ht="22.5">
      <c r="D27" s="1726" t="s">
        <v>1514</v>
      </c>
      <c r="E27" s="320"/>
      <c r="F27" s="163"/>
      <c r="G27" s="163"/>
    </row>
    <row r="28" spans="2:10">
      <c r="D28" s="1469"/>
      <c r="E28" s="320"/>
      <c r="F28" s="163"/>
      <c r="G28" s="163"/>
    </row>
    <row r="29" spans="2:10" ht="16.7" customHeight="1"/>
    <row r="30" spans="2:10" ht="24.2" customHeight="1">
      <c r="D30" s="1096" t="s">
        <v>1515</v>
      </c>
      <c r="E30" s="1082">
        <v>2024</v>
      </c>
      <c r="F30" s="8">
        <v>2023</v>
      </c>
      <c r="H30" s="1079"/>
    </row>
    <row r="31" spans="2:10" ht="24.2" customHeight="1">
      <c r="D31" s="1093" t="s">
        <v>1516</v>
      </c>
      <c r="E31" s="1505">
        <v>94852</v>
      </c>
      <c r="F31" s="1094">
        <v>116628</v>
      </c>
      <c r="H31" s="235"/>
      <c r="J31" s="1471"/>
    </row>
    <row r="32" spans="2:10" ht="16.7" customHeight="1">
      <c r="D32" s="151"/>
      <c r="E32" s="151"/>
      <c r="F32" s="151"/>
      <c r="G32" s="151"/>
    </row>
    <row r="33" spans="4:8" ht="16.7" customHeight="1">
      <c r="D33" s="1100"/>
      <c r="E33" s="2173">
        <v>2024</v>
      </c>
      <c r="F33" s="2174"/>
      <c r="G33" s="2175">
        <v>2023</v>
      </c>
      <c r="H33" s="2175"/>
    </row>
    <row r="34" spans="4:8" ht="21.6" customHeight="1">
      <c r="D34" s="1081" t="s">
        <v>1517</v>
      </c>
      <c r="E34" s="865" t="s">
        <v>1510</v>
      </c>
      <c r="F34" s="1097" t="s">
        <v>1387</v>
      </c>
      <c r="G34" s="1095" t="s">
        <v>1510</v>
      </c>
      <c r="H34" s="868" t="s">
        <v>1387</v>
      </c>
    </row>
    <row r="35" spans="4:8" ht="21.6" customHeight="1">
      <c r="D35" s="1087" t="s">
        <v>1360</v>
      </c>
      <c r="E35" s="1506">
        <v>745</v>
      </c>
      <c r="F35" s="1507">
        <f>+E35/E37</f>
        <v>0.4724159797083069</v>
      </c>
      <c r="G35" s="1727">
        <v>81</v>
      </c>
      <c r="H35" s="1089">
        <v>0.36</v>
      </c>
    </row>
    <row r="36" spans="4:8" ht="21.6" customHeight="1">
      <c r="D36" s="1091" t="s">
        <v>1359</v>
      </c>
      <c r="E36" s="1508">
        <v>832</v>
      </c>
      <c r="F36" s="1509">
        <f>+E36/E37</f>
        <v>0.52758402029169305</v>
      </c>
      <c r="G36" s="1728">
        <v>128</v>
      </c>
      <c r="H36" s="1092">
        <v>0.61</v>
      </c>
    </row>
    <row r="37" spans="4:8" ht="21.6" customHeight="1">
      <c r="D37" s="1098" t="s">
        <v>1220</v>
      </c>
      <c r="E37" s="910">
        <f>+E35+E36</f>
        <v>1577</v>
      </c>
      <c r="F37" s="1510">
        <f>+F36+F35</f>
        <v>1</v>
      </c>
      <c r="G37" s="1729">
        <f>SUM(G35:G36)</f>
        <v>209</v>
      </c>
      <c r="H37" s="1099">
        <v>1</v>
      </c>
    </row>
    <row r="38" spans="4:8">
      <c r="D38" s="2067" t="s">
        <v>1966</v>
      </c>
      <c r="E38" s="2155"/>
    </row>
  </sheetData>
  <sheetProtection algorithmName="SHA-512" hashValue="r9HVwYACKcZzo5raUK3MV1kIlvOQ4Y1Ru2EYX88ZHkQgENsMVQ5tkK+mZBRv97FfnKC8ddUqpwqSv0GkqSSQiA==" saltValue="rrzcKhj6GW2z+zls6y6t6w==" spinCount="100000" sheet="1" objects="1" scenarios="1"/>
  <mergeCells count="8">
    <mergeCell ref="D9:F9"/>
    <mergeCell ref="D38:E38"/>
    <mergeCell ref="E17:F17"/>
    <mergeCell ref="B5:B22"/>
    <mergeCell ref="G17:H17"/>
    <mergeCell ref="E33:F33"/>
    <mergeCell ref="G33:H33"/>
    <mergeCell ref="D15:H15"/>
  </mergeCells>
  <pageMargins left="0.75" right="0.75" top="1" bottom="1" header="0.5" footer="0.5"/>
  <pageSetup orientation="portrait" horizontalDpi="4294967295" verticalDpi="4294967295" r:id="rId1"/>
  <customProperties>
    <customPr name="_pios_id" r:id="rId2"/>
  </customProperties>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5:N51"/>
  <sheetViews>
    <sheetView showGridLines="0" showRuler="0" topLeftCell="A12" workbookViewId="0"/>
  </sheetViews>
  <sheetFormatPr defaultColWidth="12.85546875" defaultRowHeight="12.75"/>
  <cols>
    <col min="4" max="4" width="49.42578125" customWidth="1"/>
    <col min="5" max="10" width="14.5703125" customWidth="1"/>
    <col min="11" max="11" width="14.42578125" customWidth="1"/>
  </cols>
  <sheetData>
    <row r="5" spans="2:5" ht="18.75">
      <c r="B5" s="1888"/>
      <c r="D5" s="147" t="s">
        <v>1518</v>
      </c>
      <c r="E5" s="1267"/>
    </row>
    <row r="6" spans="2:5">
      <c r="B6" s="1888"/>
    </row>
    <row r="7" spans="2:5">
      <c r="B7" s="1888"/>
    </row>
    <row r="8" spans="2:5">
      <c r="B8" s="1888"/>
    </row>
    <row r="9" spans="2:5">
      <c r="B9" s="1888"/>
    </row>
    <row r="10" spans="2:5">
      <c r="B10" s="1888"/>
      <c r="E10" s="1036" t="s">
        <v>1519</v>
      </c>
    </row>
    <row r="11" spans="2:5">
      <c r="B11" s="1888"/>
      <c r="D11" s="1023" t="s">
        <v>842</v>
      </c>
      <c r="E11" s="1038">
        <f>E24</f>
        <v>1274</v>
      </c>
    </row>
    <row r="12" spans="2:5">
      <c r="B12" s="1888"/>
      <c r="D12" s="627" t="s">
        <v>838</v>
      </c>
      <c r="E12" s="1038">
        <f>E27</f>
        <v>439.56</v>
      </c>
    </row>
    <row r="13" spans="2:5">
      <c r="B13" s="1888"/>
      <c r="D13" s="627" t="s">
        <v>839</v>
      </c>
      <c r="E13" s="1038">
        <f>E30</f>
        <v>151</v>
      </c>
    </row>
    <row r="14" spans="2:5">
      <c r="B14" s="1888"/>
      <c r="D14" s="627" t="s">
        <v>840</v>
      </c>
      <c r="E14" s="1038">
        <f>E33</f>
        <v>647</v>
      </c>
    </row>
    <row r="15" spans="2:5">
      <c r="B15" s="1888"/>
      <c r="D15" s="627" t="s">
        <v>841</v>
      </c>
      <c r="E15" s="1035">
        <f>E36</f>
        <v>37</v>
      </c>
    </row>
    <row r="16" spans="2:5">
      <c r="B16" s="1888"/>
    </row>
    <row r="17" spans="2:14">
      <c r="B17" s="1888"/>
    </row>
    <row r="18" spans="2:14">
      <c r="B18" s="1888"/>
    </row>
    <row r="19" spans="2:14">
      <c r="B19" s="1888"/>
    </row>
    <row r="20" spans="2:14">
      <c r="B20" s="1888"/>
    </row>
    <row r="21" spans="2:14" ht="21.75" customHeight="1">
      <c r="B21" s="1888"/>
      <c r="D21" s="34" t="s">
        <v>1520</v>
      </c>
      <c r="E21" s="174"/>
      <c r="F21" s="2"/>
      <c r="G21" s="2"/>
      <c r="H21" s="2"/>
      <c r="I21" s="2"/>
      <c r="J21" s="2"/>
    </row>
    <row r="22" spans="2:14" ht="21.75" customHeight="1">
      <c r="B22" s="1888"/>
      <c r="D22" s="1126" t="s">
        <v>1521</v>
      </c>
      <c r="E22" s="11">
        <v>2024</v>
      </c>
      <c r="F22" s="12">
        <v>2023</v>
      </c>
      <c r="G22" s="12">
        <v>2022</v>
      </c>
      <c r="H22" s="12">
        <v>2021</v>
      </c>
      <c r="I22" s="9">
        <v>2020</v>
      </c>
      <c r="J22" s="164">
        <v>2019</v>
      </c>
    </row>
    <row r="23" spans="2:14" ht="21.75" customHeight="1">
      <c r="D23" s="1023" t="s">
        <v>842</v>
      </c>
      <c r="E23" s="1036"/>
      <c r="F23" s="1179"/>
      <c r="G23" s="1179"/>
      <c r="H23" s="1179"/>
      <c r="I23" s="1156"/>
      <c r="J23" s="1180"/>
    </row>
    <row r="24" spans="2:14" ht="21.75" customHeight="1">
      <c r="D24" s="609" t="s">
        <v>1522</v>
      </c>
      <c r="E24" s="1038">
        <v>1274</v>
      </c>
      <c r="F24" s="1039">
        <v>1087</v>
      </c>
      <c r="G24" s="1039">
        <v>913</v>
      </c>
      <c r="H24" s="1039">
        <v>872</v>
      </c>
      <c r="I24" s="1040">
        <v>677</v>
      </c>
      <c r="J24" s="1045">
        <v>782</v>
      </c>
      <c r="M24" s="1501"/>
      <c r="N24" s="1501"/>
    </row>
    <row r="25" spans="2:14" ht="21.75" customHeight="1">
      <c r="D25" s="305" t="s">
        <v>1523</v>
      </c>
      <c r="E25" s="1020">
        <v>0.35</v>
      </c>
      <c r="F25" s="1021">
        <v>0.33</v>
      </c>
      <c r="G25" s="1021">
        <v>0.27</v>
      </c>
      <c r="H25" s="1021">
        <v>0.28000000000000003</v>
      </c>
      <c r="I25" s="1022">
        <v>0.28000000000000003</v>
      </c>
      <c r="J25" s="1053">
        <v>0.33</v>
      </c>
      <c r="K25" s="1053"/>
    </row>
    <row r="26" spans="2:14" ht="21.75" customHeight="1">
      <c r="D26" s="627" t="s">
        <v>838</v>
      </c>
      <c r="E26" s="1042"/>
      <c r="F26" s="1129"/>
      <c r="G26" s="1129"/>
      <c r="H26" s="1129"/>
      <c r="I26" s="1130"/>
      <c r="J26" s="1181"/>
    </row>
    <row r="27" spans="2:14" ht="21.75" customHeight="1">
      <c r="C27" s="1542"/>
      <c r="D27" s="609" t="s">
        <v>1522</v>
      </c>
      <c r="E27" s="1038">
        <v>439.56</v>
      </c>
      <c r="F27" s="1039">
        <v>393</v>
      </c>
      <c r="G27" s="1039">
        <v>336</v>
      </c>
      <c r="H27" s="1039">
        <v>312</v>
      </c>
      <c r="I27" s="1040">
        <v>231</v>
      </c>
      <c r="J27" s="1045">
        <v>243</v>
      </c>
    </row>
    <row r="28" spans="2:14" ht="21.75" customHeight="1">
      <c r="C28" s="1542"/>
      <c r="D28" s="305" t="s">
        <v>1523</v>
      </c>
      <c r="E28" s="1020">
        <v>0.26</v>
      </c>
      <c r="F28" s="1021">
        <v>0.28000000000000003</v>
      </c>
      <c r="G28" s="1021">
        <v>0.24</v>
      </c>
      <c r="H28" s="1021">
        <v>0.25</v>
      </c>
      <c r="I28" s="1022">
        <v>0.23</v>
      </c>
      <c r="J28" s="1053">
        <v>0.25</v>
      </c>
    </row>
    <row r="29" spans="2:14" ht="21.75" customHeight="1">
      <c r="C29" s="1542"/>
      <c r="D29" s="627" t="s">
        <v>839</v>
      </c>
      <c r="E29" s="1042"/>
      <c r="F29" s="1129"/>
      <c r="G29" s="1129"/>
      <c r="H29" s="1129"/>
      <c r="I29" s="1130"/>
      <c r="J29" s="1181"/>
    </row>
    <row r="30" spans="2:14" ht="21.75" customHeight="1">
      <c r="C30" s="1542"/>
      <c r="D30" s="609" t="s">
        <v>1522</v>
      </c>
      <c r="E30" s="1038">
        <v>151</v>
      </c>
      <c r="F30" s="1039">
        <v>124</v>
      </c>
      <c r="G30" s="1039">
        <v>127</v>
      </c>
      <c r="H30" s="1039">
        <v>118</v>
      </c>
      <c r="I30" s="1040">
        <v>86</v>
      </c>
      <c r="J30" s="1045">
        <v>84</v>
      </c>
    </row>
    <row r="31" spans="2:14" ht="21.75" customHeight="1">
      <c r="C31" s="1542"/>
      <c r="D31" s="305" t="s">
        <v>1523</v>
      </c>
      <c r="E31" s="1020">
        <v>0.28999999999999998</v>
      </c>
      <c r="F31" s="1021">
        <v>0.3</v>
      </c>
      <c r="G31" s="1021">
        <v>0.28000000000000003</v>
      </c>
      <c r="H31" s="1021">
        <v>0.28999999999999998</v>
      </c>
      <c r="I31" s="1022">
        <v>0.3</v>
      </c>
      <c r="J31" s="1053">
        <v>0.28999999999999998</v>
      </c>
    </row>
    <row r="32" spans="2:14" ht="21.75" customHeight="1">
      <c r="C32" s="1542"/>
      <c r="D32" s="627" t="s">
        <v>840</v>
      </c>
      <c r="E32" s="1042"/>
      <c r="F32" s="1129"/>
      <c r="G32" s="1129"/>
      <c r="H32" s="1129"/>
      <c r="I32" s="1130"/>
      <c r="J32" s="1181"/>
    </row>
    <row r="33" spans="3:10" ht="21.75" customHeight="1">
      <c r="C33" s="1542"/>
      <c r="D33" s="609" t="s">
        <v>1522</v>
      </c>
      <c r="E33" s="1038">
        <v>647</v>
      </c>
      <c r="F33" s="1039">
        <v>530</v>
      </c>
      <c r="G33" s="1039">
        <v>410</v>
      </c>
      <c r="H33" s="1039">
        <v>401</v>
      </c>
      <c r="I33" s="1040">
        <v>328</v>
      </c>
      <c r="J33" s="1045">
        <v>415</v>
      </c>
    </row>
    <row r="34" spans="3:10" ht="21.75" customHeight="1">
      <c r="C34" s="1542"/>
      <c r="D34" s="305" t="s">
        <v>1523</v>
      </c>
      <c r="E34" s="1020">
        <v>0.55000000000000004</v>
      </c>
      <c r="F34" s="1021">
        <v>0.49</v>
      </c>
      <c r="G34" s="1021">
        <v>0.36</v>
      </c>
      <c r="H34" s="1021">
        <v>0.36</v>
      </c>
      <c r="I34" s="1022">
        <v>0.37</v>
      </c>
      <c r="J34" s="1053">
        <v>0.51</v>
      </c>
    </row>
    <row r="35" spans="3:10" ht="21.75" customHeight="1">
      <c r="C35" s="1542"/>
      <c r="D35" s="627" t="s">
        <v>841</v>
      </c>
      <c r="E35" s="1042"/>
      <c r="F35" s="1129"/>
      <c r="G35" s="1129"/>
      <c r="H35" s="1129"/>
      <c r="I35" s="1130"/>
      <c r="J35" s="1181"/>
    </row>
    <row r="36" spans="3:10" ht="21.75" customHeight="1">
      <c r="C36" s="1542"/>
      <c r="D36" s="609" t="s">
        <v>1522</v>
      </c>
      <c r="E36" s="1035">
        <v>37</v>
      </c>
      <c r="F36" s="1039">
        <v>41</v>
      </c>
      <c r="G36" s="1039">
        <v>40</v>
      </c>
      <c r="H36" s="1039">
        <v>41</v>
      </c>
      <c r="I36" s="1040">
        <v>31</v>
      </c>
      <c r="J36" s="1045">
        <v>40</v>
      </c>
    </row>
    <row r="37" spans="3:10" ht="21.75" customHeight="1">
      <c r="D37" s="305" t="s">
        <v>1523</v>
      </c>
      <c r="E37" s="1020">
        <v>0.11</v>
      </c>
      <c r="F37" s="1021">
        <v>0.12</v>
      </c>
      <c r="G37" s="1021">
        <v>0.12</v>
      </c>
      <c r="H37" s="1021">
        <v>0.13</v>
      </c>
      <c r="I37" s="1022">
        <v>0.12</v>
      </c>
      <c r="J37" s="1053">
        <v>0.13</v>
      </c>
    </row>
    <row r="39" spans="3:10">
      <c r="F39" s="1542"/>
    </row>
    <row r="40" spans="3:10">
      <c r="F40" s="1542"/>
    </row>
    <row r="41" spans="3:10">
      <c r="F41" s="1542"/>
    </row>
    <row r="42" spans="3:10">
      <c r="D42" s="1483"/>
      <c r="F42" s="1542"/>
    </row>
    <row r="43" spans="3:10">
      <c r="F43" s="1542"/>
    </row>
    <row r="45" spans="3:10">
      <c r="D45" s="1483"/>
    </row>
    <row r="48" spans="3:10">
      <c r="D48" s="1483"/>
    </row>
    <row r="51" spans="4:4">
      <c r="D51" s="1483"/>
    </row>
  </sheetData>
  <sheetProtection algorithmName="SHA-512" hashValue="bx2HvGTR5wsIj1nXidg4rnSumcz+6FJMnXD7YTiFSCFvU84EV8c6THrsHHqSKCtA2l2f6vmT45lLV+/ROkCe6Q==" saltValue="6QLv08WC3ooHU2TUltDy7Q==" spinCount="100000" sheet="1" objects="1" scenarios="1"/>
  <mergeCells count="1">
    <mergeCell ref="B5:B22"/>
  </mergeCells>
  <pageMargins left="0.75" right="0.75" top="1" bottom="1" header="0.5" footer="0.5"/>
  <pageSetup orientation="portrait" horizontalDpi="4294967295" verticalDpi="4294967295" r:id="rId1"/>
  <customProperties>
    <customPr name="_pios_id" r:id="rId2"/>
  </customProperties>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B5:N88"/>
  <sheetViews>
    <sheetView showGridLines="0" showRuler="0" zoomScale="110" zoomScaleNormal="110" workbookViewId="0"/>
  </sheetViews>
  <sheetFormatPr defaultColWidth="12.85546875" defaultRowHeight="12.75"/>
  <cols>
    <col min="1" max="3" width="12.85546875" style="148"/>
    <col min="4" max="4" width="24.5703125" style="148" customWidth="1"/>
    <col min="5" max="15" width="14.5703125" style="148" customWidth="1"/>
    <col min="16" max="17" width="14.42578125" style="148" customWidth="1"/>
    <col min="18" max="16384" width="12.85546875" style="148"/>
  </cols>
  <sheetData>
    <row r="5" spans="2:8" ht="26.45" customHeight="1">
      <c r="B5" s="1888"/>
      <c r="D5" s="1294" t="s">
        <v>1524</v>
      </c>
      <c r="E5" s="651"/>
      <c r="F5" s="1267"/>
      <c r="G5" s="651"/>
      <c r="H5" s="651"/>
    </row>
    <row r="6" spans="2:8" ht="21.75" customHeight="1">
      <c r="B6" s="1888"/>
      <c r="D6" s="147"/>
      <c r="E6" s="651"/>
      <c r="F6" s="651"/>
      <c r="G6" s="651"/>
      <c r="H6" s="651"/>
    </row>
    <row r="7" spans="2:8" ht="21.75" customHeight="1">
      <c r="B7" s="1888"/>
      <c r="D7" s="147"/>
      <c r="E7" s="651"/>
      <c r="F7" s="651"/>
      <c r="G7" s="651"/>
      <c r="H7" s="651"/>
    </row>
    <row r="8" spans="2:8" ht="21.75" customHeight="1">
      <c r="B8" s="1888"/>
      <c r="D8" s="147"/>
      <c r="E8" s="651"/>
      <c r="F8" s="651"/>
      <c r="G8" s="651"/>
      <c r="H8" s="651"/>
    </row>
    <row r="9" spans="2:8" ht="21.75" customHeight="1">
      <c r="B9" s="1888"/>
      <c r="D9" s="147"/>
      <c r="E9" s="651"/>
      <c r="F9" s="651"/>
      <c r="G9" s="651"/>
      <c r="H9" s="651"/>
    </row>
    <row r="10" spans="2:8" ht="21.75" customHeight="1">
      <c r="B10" s="1888"/>
      <c r="D10" s="147"/>
      <c r="E10" s="651"/>
      <c r="F10" s="651"/>
      <c r="G10" s="651"/>
      <c r="H10" s="651"/>
    </row>
    <row r="11" spans="2:8" ht="21.75" customHeight="1">
      <c r="B11" s="1888"/>
      <c r="D11" s="147"/>
      <c r="E11" s="651"/>
      <c r="F11" s="651"/>
      <c r="G11" s="651"/>
      <c r="H11" s="651"/>
    </row>
    <row r="12" spans="2:8" ht="21.75" customHeight="1">
      <c r="B12" s="1888"/>
      <c r="D12" s="147"/>
      <c r="E12" s="651"/>
      <c r="F12" s="651"/>
      <c r="G12" s="651"/>
      <c r="H12" s="651"/>
    </row>
    <row r="13" spans="2:8" ht="21.75" customHeight="1">
      <c r="B13" s="1888"/>
      <c r="D13" s="147"/>
      <c r="E13" s="651"/>
      <c r="F13" s="651"/>
      <c r="G13" s="651"/>
      <c r="H13" s="651"/>
    </row>
    <row r="14" spans="2:8" ht="21.75" customHeight="1">
      <c r="B14" s="1888"/>
      <c r="D14" s="147"/>
      <c r="E14" s="651"/>
      <c r="F14" s="651"/>
      <c r="G14" s="651"/>
      <c r="H14" s="651"/>
    </row>
    <row r="15" spans="2:8" ht="21.75" customHeight="1">
      <c r="B15" s="1888"/>
      <c r="D15" s="147"/>
      <c r="E15" s="651"/>
      <c r="F15" s="651"/>
      <c r="G15" s="651"/>
      <c r="H15" s="651"/>
    </row>
    <row r="16" spans="2:8" ht="21.75" customHeight="1">
      <c r="B16" s="1888"/>
      <c r="D16" s="147"/>
      <c r="E16" s="651"/>
      <c r="F16" s="651"/>
      <c r="G16" s="651"/>
      <c r="H16" s="651"/>
    </row>
    <row r="17" spans="2:14">
      <c r="B17" s="1888"/>
      <c r="D17" s="34" t="s">
        <v>1936</v>
      </c>
      <c r="E17" s="651"/>
      <c r="F17" s="651"/>
      <c r="G17" s="651"/>
      <c r="H17" s="651"/>
      <c r="I17" s="651"/>
    </row>
    <row r="18" spans="2:14" ht="21.75" customHeight="1">
      <c r="B18" s="1888"/>
      <c r="D18" s="1126" t="s">
        <v>1122</v>
      </c>
      <c r="E18" s="11">
        <v>2024</v>
      </c>
      <c r="F18" s="12">
        <v>2023</v>
      </c>
      <c r="G18" s="12">
        <v>2022</v>
      </c>
      <c r="H18" s="12">
        <v>2021</v>
      </c>
      <c r="I18" s="9">
        <v>2020</v>
      </c>
    </row>
    <row r="19" spans="2:14" ht="21.75" customHeight="1">
      <c r="B19" s="1888"/>
      <c r="D19" s="303" t="s">
        <v>838</v>
      </c>
      <c r="E19" s="1014">
        <v>0.13589999999999999</v>
      </c>
      <c r="F19" s="1015">
        <v>0.15</v>
      </c>
      <c r="G19" s="1015">
        <v>0.18</v>
      </c>
      <c r="H19" s="1015">
        <v>0.18</v>
      </c>
      <c r="I19" s="1016">
        <v>0.19</v>
      </c>
    </row>
    <row r="20" spans="2:14" ht="21.75" customHeight="1">
      <c r="B20" s="1888"/>
      <c r="D20" s="304" t="s">
        <v>839</v>
      </c>
      <c r="E20" s="1017">
        <v>0.63009999999999999</v>
      </c>
      <c r="F20" s="1018">
        <v>0.63</v>
      </c>
      <c r="G20" s="1018">
        <v>0.63</v>
      </c>
      <c r="H20" s="1018">
        <v>0.66</v>
      </c>
      <c r="I20" s="1019">
        <v>0.67</v>
      </c>
    </row>
    <row r="21" spans="2:14" ht="21.75" customHeight="1">
      <c r="B21" s="1888"/>
      <c r="D21" s="304" t="s">
        <v>840</v>
      </c>
      <c r="E21" s="1017">
        <v>0.71909999999999996</v>
      </c>
      <c r="F21" s="1018">
        <v>0.69</v>
      </c>
      <c r="G21" s="1018">
        <v>0.71</v>
      </c>
      <c r="H21" s="1018">
        <v>0.7</v>
      </c>
      <c r="I21" s="1019">
        <v>0.69</v>
      </c>
      <c r="N21" s="308"/>
    </row>
    <row r="22" spans="2:14" ht="21.75" customHeight="1">
      <c r="B22" s="1888"/>
      <c r="D22" s="304" t="s">
        <v>841</v>
      </c>
      <c r="E22" s="1017">
        <v>0.33979999999999999</v>
      </c>
      <c r="F22" s="1018">
        <v>0.27</v>
      </c>
      <c r="G22" s="1018">
        <v>0.26</v>
      </c>
      <c r="H22" s="1018">
        <v>0.3</v>
      </c>
      <c r="I22" s="1019">
        <v>0.27</v>
      </c>
      <c r="N22" s="308"/>
    </row>
    <row r="23" spans="2:14" ht="21.75" customHeight="1">
      <c r="D23" s="304" t="s">
        <v>842</v>
      </c>
      <c r="E23" s="1017">
        <v>0.52390000000000003</v>
      </c>
      <c r="F23" s="1018">
        <v>0.51</v>
      </c>
      <c r="G23" s="1018">
        <v>0.52</v>
      </c>
      <c r="H23" s="1018">
        <v>0.54</v>
      </c>
      <c r="I23" s="1019">
        <v>0.53</v>
      </c>
    </row>
    <row r="24" spans="2:14" ht="27" customHeight="1">
      <c r="D24" s="2082" t="s">
        <v>1525</v>
      </c>
      <c r="E24" s="2082"/>
      <c r="F24" s="2082"/>
      <c r="G24" s="2082"/>
      <c r="H24" s="2082"/>
      <c r="I24" s="2082"/>
      <c r="J24" s="2074"/>
      <c r="K24" s="2074"/>
    </row>
    <row r="25" spans="2:14" ht="13.35" customHeight="1">
      <c r="D25" s="2074" t="s">
        <v>1526</v>
      </c>
      <c r="E25" s="2074"/>
      <c r="F25" s="2074"/>
      <c r="G25" s="2074"/>
      <c r="H25" s="2074"/>
      <c r="I25" s="2074"/>
      <c r="J25" s="2074"/>
      <c r="K25" s="2074"/>
    </row>
    <row r="26" spans="2:14" ht="13.35" customHeight="1">
      <c r="D26" s="739"/>
      <c r="E26" s="739"/>
      <c r="F26" s="739"/>
      <c r="G26" s="739"/>
      <c r="H26" s="739"/>
      <c r="I26" s="739"/>
      <c r="J26" s="739"/>
      <c r="K26" s="739"/>
    </row>
    <row r="27" spans="2:14" ht="21.75" customHeight="1">
      <c r="D27" s="34" t="s">
        <v>1527</v>
      </c>
      <c r="E27" s="651"/>
      <c r="F27" s="1132"/>
      <c r="G27" s="651"/>
      <c r="H27" s="651"/>
      <c r="I27" s="651"/>
      <c r="J27" s="651"/>
      <c r="K27" s="651"/>
      <c r="L27" s="651"/>
    </row>
    <row r="28" spans="2:14" ht="21.75" customHeight="1">
      <c r="D28" s="1126" t="s">
        <v>1122</v>
      </c>
      <c r="E28" s="11">
        <v>2024</v>
      </c>
      <c r="F28" s="12">
        <v>2023</v>
      </c>
      <c r="G28" s="12">
        <v>2022</v>
      </c>
      <c r="H28" s="12">
        <v>2021</v>
      </c>
      <c r="I28" s="9">
        <v>2020</v>
      </c>
      <c r="L28" s="651"/>
    </row>
    <row r="29" spans="2:14" ht="21.75" customHeight="1">
      <c r="D29" s="1012" t="s">
        <v>842</v>
      </c>
      <c r="E29" s="1038">
        <f>SUM(E31+E41+E43+E49)</f>
        <v>9697</v>
      </c>
      <c r="F29" s="1446">
        <f>SUM(F31+F41+F43+F49)</f>
        <v>8835.0838000000003</v>
      </c>
      <c r="G29" s="1055">
        <f>G31+G41+G43+G49</f>
        <v>9473</v>
      </c>
      <c r="H29" s="1055">
        <f>H31+H41+H43+H49</f>
        <v>9330</v>
      </c>
      <c r="I29" s="1856">
        <f>I31+I41+I43+I49</f>
        <v>8752</v>
      </c>
    </row>
    <row r="30" spans="2:14" ht="21.75" customHeight="1">
      <c r="D30" s="1534" t="s">
        <v>1387</v>
      </c>
      <c r="E30" s="1018">
        <v>0.52</v>
      </c>
      <c r="F30" s="1018">
        <v>0.51</v>
      </c>
      <c r="G30" s="1018">
        <v>0.52</v>
      </c>
      <c r="H30" s="1018">
        <v>0.54</v>
      </c>
      <c r="I30" s="1019">
        <v>0.53</v>
      </c>
    </row>
    <row r="31" spans="2:14" ht="21.75" customHeight="1">
      <c r="D31" s="627" t="s">
        <v>1528</v>
      </c>
      <c r="E31" s="1056">
        <f>SUM(E33,E35,E37,E39)</f>
        <v>546</v>
      </c>
      <c r="F31" s="753">
        <f>SUM(F33:F39)</f>
        <v>510.40299999999996</v>
      </c>
      <c r="G31" s="753">
        <v>610</v>
      </c>
      <c r="H31" s="753">
        <v>559</v>
      </c>
      <c r="I31" s="754">
        <v>536</v>
      </c>
    </row>
    <row r="32" spans="2:14" ht="21.75" customHeight="1">
      <c r="D32" s="1534" t="s">
        <v>1387</v>
      </c>
      <c r="E32" s="1855">
        <v>0.13589999999999999</v>
      </c>
      <c r="F32" s="1021">
        <v>8.0000000000000002E-3</v>
      </c>
      <c r="G32" s="1021">
        <v>8.2000000000000007E-3</v>
      </c>
      <c r="H32" s="1021">
        <v>0.04</v>
      </c>
      <c r="I32" s="1022">
        <v>0.03</v>
      </c>
    </row>
    <row r="33" spans="4:14" ht="21.75" customHeight="1">
      <c r="D33" s="609" t="s">
        <v>580</v>
      </c>
      <c r="E33" s="1038">
        <v>9</v>
      </c>
      <c r="F33" s="753">
        <v>9</v>
      </c>
      <c r="G33" s="753">
        <v>7</v>
      </c>
      <c r="H33" s="753">
        <v>7</v>
      </c>
      <c r="I33" s="754">
        <v>8</v>
      </c>
      <c r="N33" s="403"/>
    </row>
    <row r="34" spans="4:14" ht="21.75" customHeight="1">
      <c r="D34" s="1534" t="s">
        <v>1387</v>
      </c>
      <c r="E34" s="1018">
        <v>0.01</v>
      </c>
      <c r="F34" s="1021">
        <v>8.0000000000000002E-3</v>
      </c>
      <c r="G34" s="1021">
        <v>8.2000000000000007E-3</v>
      </c>
      <c r="H34" s="1021">
        <v>0.04</v>
      </c>
      <c r="I34" s="1022">
        <v>0.03</v>
      </c>
      <c r="N34" s="403"/>
    </row>
    <row r="35" spans="4:14" ht="21.75" customHeight="1">
      <c r="D35" s="609" t="s">
        <v>579</v>
      </c>
      <c r="E35" s="1041">
        <v>21</v>
      </c>
      <c r="F35" s="1039">
        <v>9</v>
      </c>
      <c r="G35" s="1039">
        <v>14</v>
      </c>
      <c r="H35" s="1039">
        <v>13</v>
      </c>
      <c r="I35" s="1040">
        <v>21</v>
      </c>
    </row>
    <row r="36" spans="4:14" ht="21.75" customHeight="1">
      <c r="D36" s="1534" t="s">
        <v>1387</v>
      </c>
      <c r="E36" s="1535">
        <v>0.02</v>
      </c>
      <c r="F36" s="1536">
        <v>1.11E-2</v>
      </c>
      <c r="G36" s="1536">
        <v>1.6199999999999999E-2</v>
      </c>
      <c r="H36" s="1536">
        <v>2.3599999999999999E-2</v>
      </c>
      <c r="I36" s="1536">
        <v>2.87E-2</v>
      </c>
    </row>
    <row r="37" spans="4:14" ht="21.75" customHeight="1">
      <c r="D37" s="609" t="s">
        <v>578</v>
      </c>
      <c r="E37" s="1038">
        <v>438</v>
      </c>
      <c r="F37" s="1039">
        <v>440</v>
      </c>
      <c r="G37" s="1039">
        <v>530</v>
      </c>
      <c r="H37" s="1039">
        <v>495</v>
      </c>
      <c r="I37" s="1040">
        <v>482</v>
      </c>
    </row>
    <row r="38" spans="4:14" ht="21.75" customHeight="1">
      <c r="D38" s="1534" t="s">
        <v>1387</v>
      </c>
      <c r="E38" s="1537">
        <v>0.3125</v>
      </c>
      <c r="F38" s="1538">
        <v>0.38390000000000002</v>
      </c>
      <c r="G38" s="1538">
        <v>0.46579999999999999</v>
      </c>
      <c r="H38" s="1538">
        <v>0.78129999999999999</v>
      </c>
      <c r="I38" s="1538">
        <v>0.82310000000000005</v>
      </c>
    </row>
    <row r="39" spans="4:14" ht="21.75" customHeight="1">
      <c r="D39" s="305" t="s">
        <v>577</v>
      </c>
      <c r="E39" s="1041">
        <v>78</v>
      </c>
      <c r="F39" s="1043">
        <v>52</v>
      </c>
      <c r="G39" s="1043">
        <v>59</v>
      </c>
      <c r="H39" s="1043">
        <v>44</v>
      </c>
      <c r="I39" s="1128">
        <v>25</v>
      </c>
    </row>
    <row r="40" spans="4:14" ht="21.75" customHeight="1">
      <c r="D40" s="1534" t="s">
        <v>1387</v>
      </c>
      <c r="E40" s="1021">
        <v>8.9200000000000002E-2</v>
      </c>
      <c r="F40" s="1021">
        <v>6.6100000000000006E-2</v>
      </c>
      <c r="G40" s="1021">
        <v>7.2700000000000001E-2</v>
      </c>
      <c r="H40" s="1021">
        <v>6.7799999999999999E-2</v>
      </c>
      <c r="I40" s="1021">
        <v>6.0100000000000001E-2</v>
      </c>
    </row>
    <row r="41" spans="4:14" ht="21.75" customHeight="1">
      <c r="D41" s="306" t="s">
        <v>1529</v>
      </c>
      <c r="E41" s="1056">
        <v>3318</v>
      </c>
      <c r="F41" s="753">
        <v>3231</v>
      </c>
      <c r="G41" s="753">
        <v>3097</v>
      </c>
      <c r="H41" s="753">
        <v>2977</v>
      </c>
      <c r="I41" s="754">
        <v>2703</v>
      </c>
    </row>
    <row r="42" spans="4:14" ht="21.75" customHeight="1">
      <c r="D42" s="1534" t="s">
        <v>1387</v>
      </c>
      <c r="E42" s="1198">
        <v>0.63009999999999999</v>
      </c>
      <c r="F42" s="1018">
        <v>0.63</v>
      </c>
      <c r="G42" s="1018">
        <v>0.63</v>
      </c>
      <c r="H42" s="1018">
        <v>0.66</v>
      </c>
      <c r="I42" s="1019">
        <v>0.67</v>
      </c>
    </row>
    <row r="43" spans="4:14" ht="21.75" customHeight="1">
      <c r="D43" s="627" t="s">
        <v>840</v>
      </c>
      <c r="E43" s="1131">
        <f>SUM(E45,E47)</f>
        <v>5114</v>
      </c>
      <c r="F43" s="1129">
        <f>SUM(F45:F47)</f>
        <v>4537.6808000000001</v>
      </c>
      <c r="G43" s="1129">
        <v>5009</v>
      </c>
      <c r="H43" s="1129">
        <v>5005</v>
      </c>
      <c r="I43" s="1130">
        <v>4802</v>
      </c>
    </row>
    <row r="44" spans="4:14" ht="21.75" customHeight="1">
      <c r="D44" s="1534" t="s">
        <v>1387</v>
      </c>
      <c r="E44" s="1198">
        <v>0.71909999999999996</v>
      </c>
      <c r="F44" s="1018">
        <v>0.69</v>
      </c>
      <c r="G44" s="1018">
        <v>0.71</v>
      </c>
      <c r="H44" s="1018">
        <v>0.7</v>
      </c>
      <c r="I44" s="1019">
        <v>0.69</v>
      </c>
    </row>
    <row r="45" spans="4:14" ht="21.75" customHeight="1">
      <c r="D45" s="609" t="s">
        <v>574</v>
      </c>
      <c r="E45" s="1038">
        <v>4028</v>
      </c>
      <c r="F45" s="1039">
        <v>3485</v>
      </c>
      <c r="G45" s="1039">
        <v>3504</v>
      </c>
      <c r="H45" s="1039">
        <v>3428</v>
      </c>
      <c r="I45" s="1040">
        <v>3333</v>
      </c>
    </row>
    <row r="46" spans="4:14" ht="21.75" customHeight="1">
      <c r="D46" s="1534" t="s">
        <v>1387</v>
      </c>
      <c r="E46" s="1198">
        <v>0.7117</v>
      </c>
      <c r="F46" s="1018">
        <v>0.68079999999999996</v>
      </c>
      <c r="G46" s="1018">
        <v>0.71789999999999998</v>
      </c>
      <c r="H46" s="1018">
        <v>0.72870000000000001</v>
      </c>
      <c r="I46" s="1018">
        <v>0.73</v>
      </c>
    </row>
    <row r="47" spans="4:14" ht="21.75" customHeight="1">
      <c r="D47" s="305" t="s">
        <v>575</v>
      </c>
      <c r="E47" s="1041">
        <v>1086</v>
      </c>
      <c r="F47" s="1043">
        <v>1052</v>
      </c>
      <c r="G47" s="1043">
        <v>1505</v>
      </c>
      <c r="H47" s="1043">
        <v>1577</v>
      </c>
      <c r="I47" s="1128">
        <v>1469</v>
      </c>
    </row>
    <row r="48" spans="4:14" ht="21.75" customHeight="1">
      <c r="D48" s="1534" t="s">
        <v>1387</v>
      </c>
      <c r="E48" s="1539">
        <v>0.74790000000000001</v>
      </c>
      <c r="F48" s="1021">
        <v>0.70840000000000003</v>
      </c>
      <c r="G48" s="1021">
        <v>0.69869999999999999</v>
      </c>
      <c r="H48" s="1021">
        <v>0.6482</v>
      </c>
      <c r="I48" s="1022">
        <v>0.6542</v>
      </c>
    </row>
    <row r="49" spans="3:11" ht="21.75" customHeight="1">
      <c r="C49" s="1498"/>
      <c r="D49" s="306" t="s">
        <v>841</v>
      </c>
      <c r="E49" s="1056">
        <v>719</v>
      </c>
      <c r="F49" s="753">
        <v>556</v>
      </c>
      <c r="G49" s="753">
        <v>757</v>
      </c>
      <c r="H49" s="753">
        <v>789</v>
      </c>
      <c r="I49" s="754">
        <v>711</v>
      </c>
    </row>
    <row r="50" spans="3:11" ht="21.75" customHeight="1">
      <c r="D50" s="1534" t="s">
        <v>1387</v>
      </c>
      <c r="E50" s="1198">
        <v>0.33979999999999999</v>
      </c>
      <c r="F50" s="1018">
        <v>0.27</v>
      </c>
      <c r="G50" s="1018">
        <v>0.26</v>
      </c>
      <c r="H50" s="1018">
        <v>0.3</v>
      </c>
      <c r="I50" s="1019">
        <v>0.27</v>
      </c>
    </row>
    <row r="51" spans="3:11" ht="14.1" customHeight="1">
      <c r="D51" s="2136" t="s">
        <v>1530</v>
      </c>
      <c r="E51" s="2136"/>
      <c r="F51" s="2136"/>
      <c r="G51" s="2136"/>
      <c r="H51" s="2136"/>
      <c r="I51" s="2136"/>
      <c r="J51" s="2136"/>
      <c r="K51" s="2136"/>
    </row>
    <row r="52" spans="3:11" ht="28.35" customHeight="1">
      <c r="D52" s="2126" t="s">
        <v>1531</v>
      </c>
      <c r="E52" s="2126"/>
      <c r="F52" s="2126"/>
      <c r="G52" s="2126"/>
      <c r="H52" s="2126"/>
      <c r="I52" s="2126"/>
      <c r="J52" s="2126"/>
      <c r="K52" s="2126"/>
    </row>
    <row r="53" spans="3:11" ht="21.75" customHeight="1">
      <c r="D53" s="2126" t="s">
        <v>1532</v>
      </c>
      <c r="E53" s="2126"/>
      <c r="F53" s="2126"/>
      <c r="G53" s="2126"/>
      <c r="H53" s="2126"/>
      <c r="I53" s="2126"/>
      <c r="J53" s="2126"/>
      <c r="K53" s="2126"/>
    </row>
    <row r="54" spans="3:11" ht="21.75" customHeight="1"/>
    <row r="55" spans="3:11" ht="21.75" customHeight="1">
      <c r="D55" s="34" t="s">
        <v>1533</v>
      </c>
    </row>
    <row r="56" spans="3:11" ht="21.75" customHeight="1">
      <c r="D56" s="15"/>
      <c r="E56" s="14" t="s">
        <v>1273</v>
      </c>
      <c r="F56" s="13" t="s">
        <v>1350</v>
      </c>
      <c r="G56" s="13" t="s">
        <v>1534</v>
      </c>
      <c r="H56" s="13" t="s">
        <v>1535</v>
      </c>
      <c r="I56" s="13" t="s">
        <v>1536</v>
      </c>
    </row>
    <row r="57" spans="3:11" ht="21.75" customHeight="1">
      <c r="D57" s="1133" t="s">
        <v>838</v>
      </c>
      <c r="E57" s="1134">
        <v>365</v>
      </c>
      <c r="F57" s="668">
        <v>181</v>
      </c>
      <c r="G57" s="668">
        <v>0</v>
      </c>
      <c r="H57" s="668">
        <v>0</v>
      </c>
      <c r="I57" s="1136">
        <f>SUM(E57:H57)</f>
        <v>546</v>
      </c>
    </row>
    <row r="58" spans="3:11" ht="21.75" customHeight="1">
      <c r="D58" s="974" t="s">
        <v>839</v>
      </c>
      <c r="E58" s="1070">
        <v>1701</v>
      </c>
      <c r="F58" s="677">
        <v>1617</v>
      </c>
      <c r="G58" s="677">
        <v>0</v>
      </c>
      <c r="H58" s="677">
        <v>488.77</v>
      </c>
      <c r="I58" s="680">
        <f>SUM(E58:H58)</f>
        <v>3806.77</v>
      </c>
    </row>
    <row r="59" spans="3:11" ht="21.75" customHeight="1">
      <c r="D59" s="974" t="s">
        <v>840</v>
      </c>
      <c r="E59" s="1070">
        <v>342</v>
      </c>
      <c r="F59" s="677">
        <v>4772</v>
      </c>
      <c r="G59" s="677">
        <v>462</v>
      </c>
      <c r="H59" s="677">
        <v>117.83</v>
      </c>
      <c r="I59" s="680">
        <f>SUM(E59:H59)</f>
        <v>5693.83</v>
      </c>
    </row>
    <row r="60" spans="3:11" ht="21.75" customHeight="1">
      <c r="D60" s="974" t="s">
        <v>841</v>
      </c>
      <c r="E60" s="1070">
        <v>67</v>
      </c>
      <c r="F60" s="677">
        <v>652</v>
      </c>
      <c r="G60" s="677">
        <v>0</v>
      </c>
      <c r="H60" s="677">
        <v>251.42</v>
      </c>
      <c r="I60" s="680">
        <f>SUM(E60:H60)</f>
        <v>970.42</v>
      </c>
    </row>
    <row r="61" spans="3:11" ht="22.5" customHeight="1">
      <c r="D61" s="974" t="s">
        <v>1074</v>
      </c>
      <c r="E61" s="1135">
        <f>SUM(E57:E60)</f>
        <v>2475</v>
      </c>
      <c r="F61" s="679">
        <f>SUM(F57:F60)</f>
        <v>7222</v>
      </c>
      <c r="G61" s="679">
        <f>SUM(G57:G60)</f>
        <v>462</v>
      </c>
      <c r="H61" s="679">
        <f>SUM(H57:H60)</f>
        <v>858.02</v>
      </c>
      <c r="I61" s="680">
        <f>SUM(I57:I60)</f>
        <v>11017.02</v>
      </c>
    </row>
    <row r="62" spans="3:11" ht="24.2" customHeight="1">
      <c r="D62" s="2074" t="s">
        <v>1537</v>
      </c>
      <c r="E62" s="2074"/>
      <c r="F62" s="2074"/>
      <c r="G62" s="2074"/>
      <c r="H62" s="2074"/>
      <c r="I62" s="2074"/>
    </row>
    <row r="63" spans="3:11" ht="21.75" customHeight="1">
      <c r="F63" s="1502"/>
      <c r="I63" s="203"/>
    </row>
    <row r="64" spans="3:11" ht="21.75" customHeight="1">
      <c r="D64" s="1481" t="s">
        <v>1538</v>
      </c>
      <c r="E64" s="651"/>
      <c r="F64" s="651"/>
      <c r="G64" s="651"/>
      <c r="H64" s="862"/>
      <c r="I64" s="203"/>
      <c r="J64" s="203"/>
    </row>
    <row r="65" spans="4:10" ht="21.75" customHeight="1">
      <c r="D65" s="1126" t="s">
        <v>1539</v>
      </c>
      <c r="E65" s="11">
        <v>2024</v>
      </c>
      <c r="F65" s="12">
        <v>2023</v>
      </c>
      <c r="G65" s="12">
        <v>2022</v>
      </c>
      <c r="H65" s="12">
        <v>2021</v>
      </c>
      <c r="I65" s="9">
        <v>2020</v>
      </c>
    </row>
    <row r="66" spans="4:10" ht="21.75" customHeight="1">
      <c r="D66" s="303" t="s">
        <v>838</v>
      </c>
      <c r="E66" s="1054">
        <v>45.1</v>
      </c>
      <c r="F66" s="1055">
        <v>43</v>
      </c>
      <c r="G66" s="1055">
        <v>51</v>
      </c>
      <c r="H66" s="1055">
        <v>58</v>
      </c>
      <c r="I66" s="1127">
        <v>49.577179999999998</v>
      </c>
    </row>
    <row r="67" spans="4:10" ht="21.75" customHeight="1">
      <c r="D67" s="304" t="s">
        <v>839</v>
      </c>
      <c r="E67" s="1056">
        <v>66.19</v>
      </c>
      <c r="F67" s="753">
        <v>62</v>
      </c>
      <c r="G67" s="753">
        <v>68</v>
      </c>
      <c r="H67" s="753">
        <v>65</v>
      </c>
      <c r="I67" s="754">
        <v>50.311083510000003</v>
      </c>
    </row>
    <row r="68" spans="4:10" ht="21.75" customHeight="1">
      <c r="D68" s="304" t="s">
        <v>840</v>
      </c>
      <c r="E68" s="1056">
        <v>20.9</v>
      </c>
      <c r="F68" s="753">
        <v>21</v>
      </c>
      <c r="G68" s="753">
        <v>22</v>
      </c>
      <c r="H68" s="753">
        <v>21</v>
      </c>
      <c r="I68" s="754">
        <v>20.139524999999999</v>
      </c>
    </row>
    <row r="69" spans="4:10" ht="21.75" customHeight="1">
      <c r="D69" s="304" t="s">
        <v>841</v>
      </c>
      <c r="E69" s="1056">
        <v>4.3899999999999997</v>
      </c>
      <c r="F69" s="753">
        <v>3</v>
      </c>
      <c r="G69" s="753">
        <v>3</v>
      </c>
      <c r="H69" s="753">
        <v>2.5</v>
      </c>
      <c r="I69" s="754">
        <v>2.8653919999999999</v>
      </c>
    </row>
    <row r="70" spans="4:10" ht="21.75" customHeight="1">
      <c r="D70" s="304" t="s">
        <v>842</v>
      </c>
      <c r="E70" s="1056">
        <f>SUM(E66:E69)</f>
        <v>136.57999999999998</v>
      </c>
      <c r="F70" s="753">
        <f>SUM(F66:F69)</f>
        <v>129</v>
      </c>
      <c r="G70" s="753">
        <f>SUM(G66:G69)</f>
        <v>144</v>
      </c>
      <c r="H70" s="753">
        <f>SUM(H66:H69)</f>
        <v>146.5</v>
      </c>
      <c r="I70" s="754">
        <v>122.89318050999999</v>
      </c>
    </row>
    <row r="71" spans="4:10" ht="21.75" customHeight="1">
      <c r="D71" s="176"/>
      <c r="E71" s="176"/>
      <c r="F71" s="176"/>
      <c r="G71" s="176"/>
      <c r="H71" s="176"/>
      <c r="I71" s="176"/>
    </row>
    <row r="72" spans="4:10" ht="21.75" customHeight="1">
      <c r="D72" s="34" t="s">
        <v>1540</v>
      </c>
      <c r="E72" s="862"/>
      <c r="F72" s="862"/>
      <c r="G72" s="862"/>
      <c r="H72" s="862"/>
      <c r="I72" s="862"/>
      <c r="J72" s="862"/>
    </row>
    <row r="73" spans="4:10" ht="21.75" customHeight="1">
      <c r="D73" s="34"/>
      <c r="E73" s="2177" t="s">
        <v>1122</v>
      </c>
      <c r="F73" s="2177"/>
      <c r="G73" s="2177"/>
      <c r="H73" s="2177"/>
      <c r="I73" s="862"/>
      <c r="J73" s="862"/>
    </row>
    <row r="74" spans="4:10" ht="21.75" customHeight="1">
      <c r="D74" s="991"/>
      <c r="E74" s="13" t="s">
        <v>838</v>
      </c>
      <c r="F74" s="13" t="s">
        <v>839</v>
      </c>
      <c r="G74" s="844" t="s">
        <v>840</v>
      </c>
      <c r="H74" s="995" t="s">
        <v>841</v>
      </c>
      <c r="I74" s="994" t="s">
        <v>1109</v>
      </c>
      <c r="J74" s="1132"/>
    </row>
    <row r="75" spans="4:10" ht="21.75" customHeight="1">
      <c r="D75" s="999" t="s">
        <v>1421</v>
      </c>
      <c r="E75" s="979"/>
      <c r="F75" s="980"/>
      <c r="G75" s="981"/>
      <c r="H75" s="996"/>
      <c r="I75" s="1137"/>
      <c r="J75" s="862"/>
    </row>
    <row r="76" spans="4:10" ht="21.75" customHeight="1">
      <c r="D76" s="992" t="s">
        <v>1364</v>
      </c>
      <c r="E76" s="983">
        <v>33</v>
      </c>
      <c r="F76" s="984">
        <v>423</v>
      </c>
      <c r="G76" s="984">
        <v>0</v>
      </c>
      <c r="H76" s="997">
        <v>0</v>
      </c>
      <c r="I76" s="986">
        <f>SUM(E76:H76)</f>
        <v>456</v>
      </c>
      <c r="J76" s="862"/>
    </row>
    <row r="77" spans="4:10" ht="21.75" customHeight="1">
      <c r="D77" s="992" t="s">
        <v>1365</v>
      </c>
      <c r="E77" s="983">
        <v>130</v>
      </c>
      <c r="F77" s="984">
        <v>204</v>
      </c>
      <c r="G77" s="984">
        <v>6</v>
      </c>
      <c r="H77" s="997">
        <v>22</v>
      </c>
      <c r="I77" s="986">
        <f>SUM(E77:H77)</f>
        <v>362</v>
      </c>
      <c r="J77" s="862"/>
    </row>
    <row r="78" spans="4:10" ht="21.75" customHeight="1">
      <c r="D78" s="992" t="s">
        <v>1366</v>
      </c>
      <c r="E78" s="983">
        <v>42</v>
      </c>
      <c r="F78" s="984">
        <v>231</v>
      </c>
      <c r="G78" s="984">
        <v>85</v>
      </c>
      <c r="H78" s="997">
        <v>30</v>
      </c>
      <c r="I78" s="986">
        <f t="shared" ref="I78:I87" si="0">SUM(E78:H78)</f>
        <v>388</v>
      </c>
      <c r="J78" s="862"/>
    </row>
    <row r="79" spans="4:10" ht="21.75" customHeight="1">
      <c r="D79" s="992" t="s">
        <v>1367</v>
      </c>
      <c r="E79" s="983">
        <v>112</v>
      </c>
      <c r="F79" s="984">
        <v>574</v>
      </c>
      <c r="G79" s="984">
        <v>117</v>
      </c>
      <c r="H79" s="997">
        <v>12</v>
      </c>
      <c r="I79" s="986">
        <f t="shared" si="0"/>
        <v>815</v>
      </c>
      <c r="J79" s="862"/>
    </row>
    <row r="80" spans="4:10" ht="21.75" customHeight="1">
      <c r="D80" s="992" t="s">
        <v>1368</v>
      </c>
      <c r="E80" s="983">
        <v>24</v>
      </c>
      <c r="F80" s="984">
        <v>181</v>
      </c>
      <c r="G80" s="984">
        <v>134</v>
      </c>
      <c r="H80" s="997">
        <v>2</v>
      </c>
      <c r="I80" s="986">
        <f t="shared" si="0"/>
        <v>341</v>
      </c>
      <c r="J80" s="862"/>
    </row>
    <row r="81" spans="4:10" ht="21.75" customHeight="1">
      <c r="D81" s="992" t="s">
        <v>1369</v>
      </c>
      <c r="E81" s="983">
        <v>20</v>
      </c>
      <c r="F81" s="984">
        <v>20</v>
      </c>
      <c r="G81" s="984">
        <v>0</v>
      </c>
      <c r="H81" s="997">
        <v>0</v>
      </c>
      <c r="I81" s="986">
        <f t="shared" si="0"/>
        <v>40</v>
      </c>
      <c r="J81" s="862"/>
    </row>
    <row r="82" spans="4:10" ht="21.75" customHeight="1">
      <c r="D82" s="992" t="s">
        <v>1370</v>
      </c>
      <c r="E82" s="983">
        <v>3</v>
      </c>
      <c r="F82" s="987">
        <v>10</v>
      </c>
      <c r="G82" s="985">
        <v>0</v>
      </c>
      <c r="H82" s="997">
        <v>0</v>
      </c>
      <c r="I82" s="986">
        <f t="shared" si="0"/>
        <v>13</v>
      </c>
      <c r="J82" s="862"/>
    </row>
    <row r="83" spans="4:10" ht="21.75" customHeight="1">
      <c r="D83" s="992" t="s">
        <v>1371</v>
      </c>
      <c r="E83" s="983">
        <v>1</v>
      </c>
      <c r="F83" s="984">
        <v>1</v>
      </c>
      <c r="G83" s="984">
        <v>0</v>
      </c>
      <c r="H83" s="997">
        <v>0</v>
      </c>
      <c r="I83" s="986">
        <f t="shared" si="0"/>
        <v>2</v>
      </c>
      <c r="J83" s="862"/>
    </row>
    <row r="84" spans="4:10" ht="21.75" customHeight="1">
      <c r="D84" s="992" t="s">
        <v>1372</v>
      </c>
      <c r="E84" s="983">
        <v>0</v>
      </c>
      <c r="F84" s="984">
        <v>0</v>
      </c>
      <c r="G84" s="984">
        <v>0</v>
      </c>
      <c r="H84" s="997">
        <v>0</v>
      </c>
      <c r="I84" s="986">
        <f t="shared" si="0"/>
        <v>0</v>
      </c>
      <c r="J84" s="862"/>
    </row>
    <row r="85" spans="4:10" ht="21.75" customHeight="1">
      <c r="D85" s="992" t="s">
        <v>1373</v>
      </c>
      <c r="E85" s="983">
        <v>0</v>
      </c>
      <c r="F85" s="984">
        <v>0</v>
      </c>
      <c r="G85" s="984">
        <v>0</v>
      </c>
      <c r="H85" s="997">
        <v>0</v>
      </c>
      <c r="I85" s="986">
        <f t="shared" si="0"/>
        <v>0</v>
      </c>
      <c r="J85" s="862"/>
    </row>
    <row r="86" spans="4:10" ht="21.75" customHeight="1">
      <c r="D86" s="992" t="s">
        <v>1374</v>
      </c>
      <c r="E86" s="983">
        <v>0</v>
      </c>
      <c r="F86" s="987">
        <v>0</v>
      </c>
      <c r="G86" s="984">
        <v>0</v>
      </c>
      <c r="H86" s="997">
        <v>0</v>
      </c>
      <c r="I86" s="986">
        <f t="shared" si="0"/>
        <v>0</v>
      </c>
      <c r="J86" s="862"/>
    </row>
    <row r="87" spans="4:10" ht="21.75" customHeight="1">
      <c r="D87" s="992" t="s">
        <v>1541</v>
      </c>
      <c r="E87" s="983">
        <v>0</v>
      </c>
      <c r="F87" s="984">
        <v>57</v>
      </c>
      <c r="G87" s="984">
        <v>0</v>
      </c>
      <c r="H87" s="997">
        <v>1</v>
      </c>
      <c r="I87" s="986">
        <f t="shared" si="0"/>
        <v>58</v>
      </c>
      <c r="J87" s="862"/>
    </row>
    <row r="88" spans="4:10" ht="21.75" customHeight="1">
      <c r="D88" s="993" t="s">
        <v>1074</v>
      </c>
      <c r="E88" s="990">
        <f>SUM(E76:E87)</f>
        <v>365</v>
      </c>
      <c r="F88" s="1719">
        <f>SUM(F76:F87)</f>
        <v>1701</v>
      </c>
      <c r="G88" s="988">
        <f t="shared" ref="G88:I88" si="1">SUM(G76:G87)</f>
        <v>342</v>
      </c>
      <c r="H88" s="998">
        <f t="shared" si="1"/>
        <v>67</v>
      </c>
      <c r="I88" s="1720">
        <f t="shared" si="1"/>
        <v>2475</v>
      </c>
      <c r="J88" s="862"/>
    </row>
  </sheetData>
  <sheetProtection algorithmName="SHA-512" hashValue="wQaBhZvCb1pJGBHSMV/DgfNXeQw3oCeEet6RUx9klO57hryoMAvLIPxbavuttfET2nKOQVoL1YiOhaC5gsnAiQ==" saltValue="GnQkISTZtfOoaA/EJRVPTA==" spinCount="100000" sheet="1" objects="1" scenarios="1"/>
  <mergeCells count="8">
    <mergeCell ref="B5:B22"/>
    <mergeCell ref="E73:H73"/>
    <mergeCell ref="D62:I62"/>
    <mergeCell ref="D24:K24"/>
    <mergeCell ref="D25:K25"/>
    <mergeCell ref="D51:K51"/>
    <mergeCell ref="D52:K52"/>
    <mergeCell ref="D53:K53"/>
  </mergeCells>
  <pageMargins left="0.75" right="0.75" top="1" bottom="1" header="0.5" footer="0.5"/>
  <pageSetup orientation="portrait" horizontalDpi="4294967295" verticalDpi="4294967295" r:id="rId1"/>
  <customProperties>
    <customPr name="_pios_id" r:id="rId2"/>
  </customProperties>
  <ignoredErrors>
    <ignoredError sqref="F43 F31" formulaRange="1"/>
  </ignoredErrors>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5:U131"/>
  <sheetViews>
    <sheetView showGridLines="0" showRuler="0" topLeftCell="A92" zoomScale="110" zoomScaleNormal="110" workbookViewId="0">
      <selection activeCell="F101" sqref="F101"/>
    </sheetView>
  </sheetViews>
  <sheetFormatPr defaultColWidth="12.85546875" defaultRowHeight="12.75"/>
  <cols>
    <col min="1" max="3" width="12.85546875" style="148"/>
    <col min="4" max="4" width="24.5703125" style="148" customWidth="1"/>
    <col min="5" max="12" width="14.5703125" style="148" customWidth="1"/>
    <col min="13" max="13" width="14.42578125" style="148" customWidth="1"/>
    <col min="14" max="15" width="0" style="148" hidden="1"/>
    <col min="16" max="16384" width="12.85546875" style="148"/>
  </cols>
  <sheetData>
    <row r="5" spans="2:21" ht="21.75" customHeight="1">
      <c r="B5" s="1888"/>
      <c r="D5" s="2079" t="s">
        <v>1542</v>
      </c>
      <c r="E5" s="2079"/>
      <c r="F5" s="2079"/>
      <c r="G5" s="2079"/>
    </row>
    <row r="6" spans="2:21" ht="21.75" customHeight="1">
      <c r="B6" s="1888"/>
      <c r="D6" s="147"/>
      <c r="E6" s="147"/>
      <c r="F6" s="651"/>
      <c r="M6" s="32"/>
      <c r="N6" s="32"/>
      <c r="O6" s="32"/>
      <c r="P6" s="32"/>
      <c r="Q6" s="32"/>
      <c r="R6" s="32"/>
      <c r="S6" s="32"/>
      <c r="T6" s="32"/>
      <c r="U6" s="32"/>
    </row>
    <row r="7" spans="2:21" ht="21.75" customHeight="1">
      <c r="B7" s="1888"/>
      <c r="D7" s="147"/>
      <c r="E7" s="147"/>
      <c r="F7" s="651"/>
      <c r="M7" s="32"/>
      <c r="N7" s="32"/>
      <c r="O7" s="32"/>
      <c r="P7" s="32"/>
      <c r="Q7" s="32"/>
      <c r="R7" s="32"/>
      <c r="S7" s="32"/>
      <c r="T7" s="32"/>
      <c r="U7" s="32"/>
    </row>
    <row r="8" spans="2:21" ht="21.75" customHeight="1">
      <c r="B8" s="1888"/>
      <c r="D8" s="147"/>
      <c r="E8" s="147"/>
      <c r="F8" s="651"/>
      <c r="M8" s="32"/>
      <c r="N8" s="32"/>
      <c r="O8" s="32"/>
      <c r="P8" s="32"/>
      <c r="Q8" s="32"/>
      <c r="R8" s="32"/>
      <c r="S8" s="32"/>
      <c r="T8" s="32"/>
      <c r="U8" s="32"/>
    </row>
    <row r="9" spans="2:21" ht="21.75" customHeight="1">
      <c r="B9" s="1888"/>
      <c r="D9" s="147"/>
      <c r="E9" s="147"/>
      <c r="F9" s="651"/>
    </row>
    <row r="10" spans="2:21" ht="21.75" customHeight="1">
      <c r="B10" s="1888"/>
      <c r="D10" s="147"/>
      <c r="E10" s="147"/>
      <c r="F10" s="651"/>
    </row>
    <row r="11" spans="2:21" ht="21.75" customHeight="1">
      <c r="B11" s="1888"/>
      <c r="D11" s="147"/>
      <c r="E11" s="147"/>
      <c r="F11" s="651"/>
    </row>
    <row r="12" spans="2:21" ht="21.75" customHeight="1">
      <c r="B12" s="1888"/>
      <c r="D12" s="147"/>
      <c r="E12" s="147"/>
      <c r="F12" s="651"/>
    </row>
    <row r="13" spans="2:21" ht="21.75" customHeight="1">
      <c r="B13" s="1888"/>
      <c r="D13" s="147"/>
      <c r="E13" s="147"/>
      <c r="F13" s="651"/>
    </row>
    <row r="14" spans="2:21" ht="21.75" customHeight="1">
      <c r="B14" s="1888"/>
      <c r="D14" s="147"/>
      <c r="E14" s="147"/>
      <c r="F14" s="651"/>
    </row>
    <row r="15" spans="2:21" ht="21.75" customHeight="1">
      <c r="B15" s="1888"/>
      <c r="D15" s="147"/>
      <c r="E15" s="147"/>
      <c r="F15" s="651"/>
    </row>
    <row r="16" spans="2:21" ht="21.75" customHeight="1">
      <c r="B16" s="1888"/>
      <c r="D16" s="147"/>
      <c r="E16" s="147"/>
      <c r="F16" s="651"/>
    </row>
    <row r="17" spans="2:15" ht="21.75" customHeight="1">
      <c r="B17" s="1888"/>
      <c r="D17" s="147"/>
      <c r="E17" s="147"/>
      <c r="F17" s="651"/>
    </row>
    <row r="18" spans="2:15" ht="21.75" customHeight="1">
      <c r="B18" s="1888"/>
      <c r="D18" s="147"/>
      <c r="E18" s="147"/>
      <c r="F18" s="651"/>
      <c r="G18" s="651"/>
      <c r="H18" s="651"/>
      <c r="I18" s="651"/>
      <c r="J18" s="651"/>
    </row>
    <row r="19" spans="2:15" ht="21.75" customHeight="1">
      <c r="B19" s="1888"/>
      <c r="D19" s="147"/>
      <c r="E19" s="147"/>
      <c r="F19" s="651"/>
      <c r="G19" s="651"/>
      <c r="H19" s="651"/>
      <c r="I19" s="651"/>
      <c r="J19" s="651"/>
    </row>
    <row r="20" spans="2:15" ht="21.75" customHeight="1">
      <c r="B20" s="1888"/>
      <c r="D20" s="147"/>
      <c r="E20" s="147"/>
      <c r="F20" s="651"/>
      <c r="G20" s="651"/>
      <c r="H20" s="651"/>
      <c r="I20" s="651"/>
      <c r="J20" s="651"/>
    </row>
    <row r="21" spans="2:15" ht="21.75" customHeight="1">
      <c r="B21" s="1888"/>
      <c r="D21" s="147"/>
      <c r="E21" s="147"/>
      <c r="F21" s="651"/>
      <c r="G21" s="651"/>
      <c r="H21" s="651"/>
      <c r="I21" s="651"/>
      <c r="J21" s="651"/>
    </row>
    <row r="22" spans="2:15" ht="21.75" customHeight="1">
      <c r="B22" s="1888"/>
      <c r="D22" s="147"/>
      <c r="E22" s="147"/>
      <c r="F22" s="651"/>
      <c r="G22" s="651"/>
      <c r="H22" s="651"/>
      <c r="I22" s="651"/>
      <c r="J22" s="651"/>
    </row>
    <row r="23" spans="2:15" ht="21.75" customHeight="1">
      <c r="D23" s="147"/>
      <c r="E23" s="147"/>
      <c r="F23" s="651"/>
      <c r="G23" s="651"/>
      <c r="H23" s="651"/>
      <c r="I23" s="651"/>
      <c r="J23" s="651"/>
    </row>
    <row r="24" spans="2:15" ht="21.75" customHeight="1">
      <c r="D24" s="147"/>
      <c r="E24" s="147"/>
      <c r="F24" s="651"/>
      <c r="G24" s="651"/>
      <c r="H24" s="651"/>
      <c r="I24" s="651"/>
      <c r="J24" s="651"/>
    </row>
    <row r="25" spans="2:15" ht="21.75" customHeight="1">
      <c r="D25" s="147"/>
      <c r="E25" s="147"/>
      <c r="F25" s="651"/>
      <c r="G25" s="651"/>
      <c r="H25" s="651"/>
      <c r="I25" s="651"/>
      <c r="J25" s="651"/>
    </row>
    <row r="26" spans="2:15" ht="21.75" customHeight="1">
      <c r="D26" s="147"/>
      <c r="E26" s="147"/>
      <c r="F26" s="651"/>
      <c r="G26" s="651"/>
      <c r="H26" s="651"/>
      <c r="I26" s="651"/>
      <c r="J26" s="651"/>
    </row>
    <row r="27" spans="2:15" ht="21.75" customHeight="1">
      <c r="D27" s="147"/>
      <c r="E27" s="147"/>
      <c r="F27" s="651"/>
      <c r="G27" s="651"/>
      <c r="H27" s="651"/>
      <c r="I27" s="651"/>
      <c r="J27" s="651"/>
    </row>
    <row r="28" spans="2:15" ht="21.75" customHeight="1">
      <c r="D28" s="147"/>
      <c r="E28" s="147"/>
      <c r="F28" s="651"/>
      <c r="G28" s="651"/>
      <c r="H28" s="651"/>
      <c r="I28" s="651"/>
      <c r="J28" s="651"/>
    </row>
    <row r="29" spans="2:15" ht="21.75" customHeight="1">
      <c r="D29" s="147"/>
      <c r="E29" s="147"/>
      <c r="F29" s="651"/>
      <c r="G29" s="651"/>
      <c r="H29" s="651"/>
      <c r="I29" s="651"/>
      <c r="J29" s="651"/>
    </row>
    <row r="30" spans="2:15" ht="21.75" customHeight="1">
      <c r="D30" s="34" t="s">
        <v>1543</v>
      </c>
      <c r="E30" s="34"/>
      <c r="F30" s="651"/>
      <c r="G30" s="651"/>
      <c r="H30" s="651"/>
      <c r="I30" s="651"/>
      <c r="J30" s="651"/>
      <c r="K30" s="651"/>
    </row>
    <row r="31" spans="2:15" ht="21.75" customHeight="1">
      <c r="D31" s="1126" t="s">
        <v>1122</v>
      </c>
      <c r="E31" s="11">
        <v>2024</v>
      </c>
      <c r="F31" s="12">
        <v>2023</v>
      </c>
      <c r="G31" s="12">
        <v>2022</v>
      </c>
      <c r="H31" s="12">
        <v>2021</v>
      </c>
      <c r="I31" s="9">
        <v>2020</v>
      </c>
      <c r="J31" s="164">
        <v>2019</v>
      </c>
      <c r="K31" s="555"/>
      <c r="L31" s="203"/>
      <c r="M31" s="203"/>
      <c r="N31" s="195">
        <v>2016</v>
      </c>
      <c r="O31" s="195">
        <v>2014</v>
      </c>
    </row>
    <row r="32" spans="2:15" ht="21.75" customHeight="1">
      <c r="D32" s="303" t="s">
        <v>1544</v>
      </c>
      <c r="E32" s="1024">
        <v>0.28999999999999998</v>
      </c>
      <c r="F32" s="1015">
        <v>0.3</v>
      </c>
      <c r="G32" s="1015">
        <v>0.27</v>
      </c>
      <c r="H32" s="1015">
        <v>0.25</v>
      </c>
      <c r="I32" s="1016">
        <v>0.23</v>
      </c>
      <c r="J32" s="1196">
        <v>0.21</v>
      </c>
      <c r="K32" s="1028"/>
    </row>
    <row r="33" spans="4:15" ht="21.75" customHeight="1">
      <c r="D33" s="725" t="s">
        <v>1545</v>
      </c>
      <c r="E33" s="1750">
        <v>393</v>
      </c>
      <c r="F33" s="1749">
        <v>349</v>
      </c>
      <c r="G33" s="1532">
        <v>284</v>
      </c>
      <c r="H33" s="1532">
        <v>253</v>
      </c>
      <c r="I33" s="1532">
        <v>179</v>
      </c>
      <c r="J33" s="1558">
        <v>171</v>
      </c>
      <c r="K33" s="1559"/>
    </row>
    <row r="34" spans="4:15" ht="21.75" customHeight="1">
      <c r="D34" s="304" t="s">
        <v>1546</v>
      </c>
      <c r="E34" s="1020">
        <v>0.27929999999999999</v>
      </c>
      <c r="F34" s="1018">
        <v>0.23</v>
      </c>
      <c r="G34" s="1018">
        <v>0.2</v>
      </c>
      <c r="H34" s="1018">
        <v>0.23</v>
      </c>
      <c r="I34" s="1019">
        <v>0.24</v>
      </c>
      <c r="J34" s="1197">
        <v>0.28000000000000003</v>
      </c>
      <c r="K34" s="941"/>
      <c r="N34" s="1138">
        <v>7.0000000000000007E-2</v>
      </c>
      <c r="O34" s="1138">
        <v>0.06</v>
      </c>
    </row>
    <row r="35" spans="4:15" ht="21.75" customHeight="1">
      <c r="D35" s="305" t="s">
        <v>1547</v>
      </c>
      <c r="E35" s="1751">
        <v>80</v>
      </c>
      <c r="F35" s="1532">
        <v>58</v>
      </c>
      <c r="G35" s="1532">
        <v>53</v>
      </c>
      <c r="H35" s="1532">
        <v>51</v>
      </c>
      <c r="I35" s="1532">
        <v>33</v>
      </c>
      <c r="J35" s="1558">
        <v>38</v>
      </c>
      <c r="K35" s="1559"/>
      <c r="N35" s="1138"/>
      <c r="O35" s="1138"/>
    </row>
    <row r="36" spans="4:15" ht="21.75" customHeight="1">
      <c r="D36" s="304" t="s">
        <v>1548</v>
      </c>
      <c r="E36" s="1017">
        <v>0.70669999999999999</v>
      </c>
      <c r="F36" s="1018">
        <v>0.56000000000000005</v>
      </c>
      <c r="G36" s="1018">
        <v>0.42</v>
      </c>
      <c r="H36" s="1018">
        <v>0.45</v>
      </c>
      <c r="I36" s="1019">
        <v>0.42</v>
      </c>
      <c r="J36" s="1197">
        <v>0.56000000000000005</v>
      </c>
      <c r="K36" s="1028"/>
      <c r="N36" s="1138">
        <v>0.71</v>
      </c>
      <c r="O36" s="1138">
        <v>0.69</v>
      </c>
    </row>
    <row r="37" spans="4:15" ht="21.75" customHeight="1">
      <c r="D37" s="304" t="s">
        <v>1549</v>
      </c>
      <c r="E37" s="1751">
        <v>621</v>
      </c>
      <c r="F37" s="1532">
        <v>503</v>
      </c>
      <c r="G37" s="1532">
        <v>379</v>
      </c>
      <c r="H37" s="1532">
        <v>371</v>
      </c>
      <c r="I37" s="1532">
        <v>298</v>
      </c>
      <c r="J37" s="1558">
        <v>394</v>
      </c>
      <c r="K37" s="1559"/>
      <c r="N37" s="1138"/>
      <c r="O37" s="1138"/>
    </row>
    <row r="38" spans="4:15" ht="21.75" customHeight="1">
      <c r="D38" s="304" t="s">
        <v>1550</v>
      </c>
      <c r="E38" s="1017">
        <v>0.12</v>
      </c>
      <c r="F38" s="1018">
        <v>0.13</v>
      </c>
      <c r="G38" s="1018">
        <v>0.13</v>
      </c>
      <c r="H38" s="1018">
        <v>0.15</v>
      </c>
      <c r="I38" s="1019">
        <v>0.14000000000000001</v>
      </c>
      <c r="J38" s="1197">
        <v>0.15</v>
      </c>
      <c r="K38" s="1028"/>
      <c r="N38" s="1138">
        <v>0.14000000000000001</v>
      </c>
      <c r="O38" s="1138">
        <v>0.09</v>
      </c>
    </row>
    <row r="39" spans="4:15" ht="21.75" customHeight="1">
      <c r="D39" s="305" t="s">
        <v>1551</v>
      </c>
      <c r="E39" s="1751">
        <v>27</v>
      </c>
      <c r="F39" s="1532">
        <v>31</v>
      </c>
      <c r="G39" s="1532">
        <v>31</v>
      </c>
      <c r="H39" s="1532">
        <v>34</v>
      </c>
      <c r="I39" s="1532">
        <v>25</v>
      </c>
      <c r="J39" s="1558">
        <v>32</v>
      </c>
      <c r="K39" s="1559"/>
      <c r="N39" s="1138"/>
      <c r="O39" s="1138"/>
    </row>
    <row r="40" spans="4:15" ht="21.75" customHeight="1">
      <c r="D40" s="304" t="s">
        <v>1552</v>
      </c>
      <c r="E40" s="1017">
        <v>0.4083</v>
      </c>
      <c r="F40" s="1018">
        <v>0.37</v>
      </c>
      <c r="G40" s="1018">
        <v>0.31</v>
      </c>
      <c r="H40" s="1018">
        <v>0.31</v>
      </c>
      <c r="I40" s="1019">
        <v>0.28999999999999998</v>
      </c>
      <c r="J40" s="1197">
        <v>0.34</v>
      </c>
      <c r="K40" s="1028"/>
      <c r="N40" s="216">
        <v>0.38</v>
      </c>
      <c r="O40" s="216">
        <v>0.38508997429305902</v>
      </c>
    </row>
    <row r="41" spans="4:15" ht="21.75" customHeight="1">
      <c r="D41" s="305" t="s">
        <v>1553</v>
      </c>
      <c r="E41" s="1752">
        <v>1120</v>
      </c>
      <c r="F41" s="1533">
        <v>941</v>
      </c>
      <c r="G41" s="1533">
        <v>747</v>
      </c>
      <c r="H41" s="1533">
        <v>709</v>
      </c>
      <c r="I41" s="1532">
        <v>536</v>
      </c>
      <c r="J41" s="1558">
        <v>635</v>
      </c>
      <c r="K41" s="1559"/>
      <c r="N41" s="1138"/>
      <c r="O41" s="1138"/>
    </row>
    <row r="42" spans="4:15" ht="33.6" customHeight="1">
      <c r="D42" s="2074" t="s">
        <v>1554</v>
      </c>
      <c r="E42" s="2074"/>
      <c r="F42" s="2074"/>
      <c r="G42" s="2074"/>
      <c r="H42" s="2074"/>
      <c r="I42" s="2074"/>
      <c r="J42" s="2074"/>
      <c r="K42" s="2074"/>
      <c r="N42" s="214"/>
      <c r="O42" s="214"/>
    </row>
    <row r="43" spans="4:15" ht="34.5" customHeight="1">
      <c r="D43" s="2067" t="s">
        <v>1555</v>
      </c>
      <c r="E43" s="2067"/>
      <c r="F43" s="2155"/>
      <c r="G43" s="2155"/>
      <c r="H43" s="2155"/>
      <c r="I43" s="2155"/>
      <c r="J43" s="2155"/>
      <c r="K43" s="2155"/>
    </row>
    <row r="44" spans="4:15" ht="24" customHeight="1">
      <c r="D44" s="2074" t="s">
        <v>1556</v>
      </c>
      <c r="E44" s="2074"/>
      <c r="F44" s="2155"/>
      <c r="G44" s="2155"/>
      <c r="H44" s="2155"/>
      <c r="I44" s="2155"/>
      <c r="J44" s="2155"/>
      <c r="K44" s="2155"/>
    </row>
    <row r="45" spans="4:15" ht="21.75" customHeight="1">
      <c r="D45" s="34" t="s">
        <v>1557</v>
      </c>
      <c r="E45" s="218"/>
      <c r="F45" s="651"/>
      <c r="G45" s="651" t="s">
        <v>1558</v>
      </c>
      <c r="H45" s="651"/>
      <c r="I45" s="651"/>
      <c r="J45" s="651"/>
      <c r="K45" s="651"/>
    </row>
    <row r="46" spans="4:15" ht="21.75" customHeight="1">
      <c r="D46" s="1126"/>
      <c r="E46" s="11">
        <v>2024</v>
      </c>
      <c r="F46" s="12">
        <v>2023</v>
      </c>
      <c r="G46" s="12">
        <v>2022</v>
      </c>
      <c r="H46" s="12">
        <v>2021</v>
      </c>
      <c r="I46" s="9">
        <v>2020</v>
      </c>
      <c r="J46" s="164">
        <v>2019</v>
      </c>
      <c r="L46" s="308"/>
    </row>
    <row r="47" spans="4:15" ht="21.75" customHeight="1">
      <c r="D47" s="1164" t="s">
        <v>838</v>
      </c>
      <c r="E47" s="1167"/>
      <c r="F47" s="1165"/>
      <c r="G47" s="1165"/>
      <c r="H47" s="1165"/>
      <c r="I47" s="1166"/>
      <c r="J47" s="1852"/>
      <c r="L47" s="308"/>
    </row>
    <row r="48" spans="4:15" ht="21.75" customHeight="1">
      <c r="D48" s="609" t="s">
        <v>1559</v>
      </c>
      <c r="E48" s="1171">
        <f>+E32</f>
        <v>0.28999999999999998</v>
      </c>
      <c r="F48" s="1172">
        <v>0.3</v>
      </c>
      <c r="G48" s="1172">
        <v>0.27</v>
      </c>
      <c r="H48" s="1172">
        <v>0.25</v>
      </c>
      <c r="I48" s="1173">
        <v>0.23</v>
      </c>
      <c r="J48" s="1464">
        <v>0.05</v>
      </c>
      <c r="L48" s="308"/>
    </row>
    <row r="49" spans="4:15" ht="21.75" customHeight="1">
      <c r="D49" s="305" t="s">
        <v>1560</v>
      </c>
      <c r="E49" s="1168">
        <v>0.215</v>
      </c>
      <c r="F49" s="1169">
        <v>0.215</v>
      </c>
      <c r="G49" s="1169">
        <v>0.215</v>
      </c>
      <c r="H49" s="1169">
        <v>0.22</v>
      </c>
      <c r="I49" s="1170">
        <v>0.21</v>
      </c>
      <c r="J49" s="1853">
        <v>0.24</v>
      </c>
    </row>
    <row r="50" spans="4:15" ht="21.75" customHeight="1">
      <c r="D50" s="1174" t="s">
        <v>839</v>
      </c>
      <c r="E50" s="1175"/>
      <c r="F50" s="1176"/>
      <c r="G50" s="1176"/>
      <c r="H50" s="1176"/>
      <c r="I50" s="555"/>
      <c r="J50" s="1854"/>
    </row>
    <row r="51" spans="4:15" ht="21.75" customHeight="1">
      <c r="D51" s="609" t="s">
        <v>1559</v>
      </c>
      <c r="E51" s="1171">
        <f>+E34</f>
        <v>0.27929999999999999</v>
      </c>
      <c r="F51" s="1172">
        <v>0.23</v>
      </c>
      <c r="G51" s="1172">
        <v>0.2</v>
      </c>
      <c r="H51" s="1172">
        <v>0.23</v>
      </c>
      <c r="I51" s="1173">
        <v>0.24</v>
      </c>
      <c r="J51" s="1464">
        <v>0.28000000000000003</v>
      </c>
    </row>
    <row r="52" spans="4:15" ht="21.75" customHeight="1">
      <c r="D52" s="305" t="s">
        <v>1560</v>
      </c>
      <c r="E52" s="1168">
        <v>0.28000000000000003</v>
      </c>
      <c r="F52" s="1169">
        <v>0.25</v>
      </c>
      <c r="G52" s="1169">
        <v>0.2</v>
      </c>
      <c r="H52" s="1169">
        <v>0.25</v>
      </c>
      <c r="I52" s="1170">
        <v>0.25</v>
      </c>
      <c r="J52" s="1853">
        <v>0.25</v>
      </c>
    </row>
    <row r="53" spans="4:15" ht="21.75" customHeight="1">
      <c r="D53" s="1174" t="s">
        <v>840</v>
      </c>
      <c r="E53" s="1175"/>
      <c r="F53" s="1176"/>
      <c r="G53" s="1176"/>
      <c r="H53" s="1176"/>
      <c r="I53" s="555"/>
      <c r="J53" s="1854"/>
    </row>
    <row r="54" spans="4:15" ht="21.75" customHeight="1">
      <c r="D54" s="609" t="s">
        <v>1559</v>
      </c>
      <c r="E54" s="1171">
        <f>+E36</f>
        <v>0.70669999999999999</v>
      </c>
      <c r="F54" s="1172">
        <v>0.56000000000000005</v>
      </c>
      <c r="G54" s="1172">
        <v>0.42</v>
      </c>
      <c r="H54" s="1172">
        <v>0.45</v>
      </c>
      <c r="I54" s="1173">
        <v>0.42</v>
      </c>
      <c r="J54" s="1464">
        <v>0.56000000000000005</v>
      </c>
    </row>
    <row r="55" spans="4:15" ht="21.75" customHeight="1">
      <c r="D55" s="305" t="s">
        <v>1560</v>
      </c>
      <c r="E55" s="1168">
        <v>0.51</v>
      </c>
      <c r="F55" s="1169">
        <v>0.42599999999999999</v>
      </c>
      <c r="G55" s="1169">
        <v>0.37</v>
      </c>
      <c r="H55" s="1169">
        <v>0.37</v>
      </c>
      <c r="I55" s="1170">
        <v>0.36</v>
      </c>
      <c r="J55" s="1853">
        <v>0.25</v>
      </c>
    </row>
    <row r="56" spans="4:15" ht="21.75" customHeight="1">
      <c r="D56" s="1174" t="s">
        <v>841</v>
      </c>
      <c r="E56" s="1175"/>
      <c r="F56" s="1176"/>
      <c r="G56" s="1176"/>
      <c r="H56" s="1176"/>
      <c r="I56" s="555"/>
      <c r="J56" s="1854"/>
    </row>
    <row r="57" spans="4:15" ht="21.75" customHeight="1">
      <c r="D57" s="609" t="s">
        <v>1559</v>
      </c>
      <c r="E57" s="1171">
        <f>+E38</f>
        <v>0.12</v>
      </c>
      <c r="F57" s="1172">
        <v>0.13</v>
      </c>
      <c r="G57" s="1172">
        <v>0.13</v>
      </c>
      <c r="H57" s="1172">
        <v>0.15</v>
      </c>
      <c r="I57" s="1173">
        <v>0.14000000000000001</v>
      </c>
      <c r="J57" s="1464">
        <v>0.15</v>
      </c>
    </row>
    <row r="58" spans="4:15" ht="21.75" customHeight="1">
      <c r="D58" s="305" t="s">
        <v>1560</v>
      </c>
      <c r="E58" s="1168">
        <v>0.11</v>
      </c>
      <c r="F58" s="1169">
        <v>0.125</v>
      </c>
      <c r="G58" s="1169">
        <v>0.13</v>
      </c>
      <c r="H58" s="1169">
        <v>0.13</v>
      </c>
      <c r="I58" s="1170">
        <v>0.13</v>
      </c>
      <c r="J58" s="1853">
        <v>0.13</v>
      </c>
    </row>
    <row r="59" spans="4:15" ht="21.75" customHeight="1">
      <c r="D59" s="1174" t="s">
        <v>1561</v>
      </c>
      <c r="E59" s="1175"/>
      <c r="F59" s="1176"/>
      <c r="G59" s="1176"/>
      <c r="H59" s="1176"/>
      <c r="I59" s="555"/>
      <c r="J59" s="1854"/>
    </row>
    <row r="60" spans="4:15" ht="21.75" customHeight="1">
      <c r="D60" s="609" t="s">
        <v>1559</v>
      </c>
      <c r="E60" s="1171">
        <f>+E40</f>
        <v>0.4083</v>
      </c>
      <c r="F60" s="1172">
        <v>0.37</v>
      </c>
      <c r="G60" s="1172">
        <v>0.31</v>
      </c>
      <c r="H60" s="1172">
        <v>0.31</v>
      </c>
      <c r="I60" s="1173">
        <v>0.28999999999999998</v>
      </c>
      <c r="J60" s="1464">
        <v>0.34</v>
      </c>
    </row>
    <row r="61" spans="4:15" ht="21.75" customHeight="1">
      <c r="D61" s="305" t="s">
        <v>1560</v>
      </c>
      <c r="E61" s="1168">
        <v>0.28999999999999998</v>
      </c>
      <c r="F61" s="1169">
        <v>0.29499999999999998</v>
      </c>
      <c r="G61" s="1169">
        <v>0.28000000000000003</v>
      </c>
      <c r="H61" s="1169">
        <v>0.25</v>
      </c>
      <c r="I61" s="1170">
        <v>0.25</v>
      </c>
      <c r="J61" s="1853">
        <v>0.23</v>
      </c>
    </row>
    <row r="62" spans="4:15" ht="21.75" customHeight="1">
      <c r="D62" s="177"/>
      <c r="E62" s="177"/>
      <c r="F62" s="242"/>
      <c r="G62" s="235"/>
      <c r="H62" s="242"/>
      <c r="I62" s="242"/>
      <c r="J62" s="242"/>
      <c r="K62" s="235"/>
    </row>
    <row r="63" spans="4:15" ht="21.75" customHeight="1">
      <c r="D63" s="34" t="s">
        <v>1562</v>
      </c>
      <c r="E63" s="34"/>
      <c r="F63" s="651"/>
      <c r="G63" s="651"/>
      <c r="H63" s="651"/>
      <c r="I63" s="651"/>
      <c r="J63" s="651"/>
      <c r="K63" s="651"/>
    </row>
    <row r="64" spans="4:15" ht="21.75" customHeight="1">
      <c r="D64" s="1126" t="s">
        <v>1122</v>
      </c>
      <c r="E64" s="11">
        <v>2024</v>
      </c>
      <c r="F64" s="12">
        <v>2023</v>
      </c>
      <c r="G64" s="12">
        <v>2022</v>
      </c>
      <c r="H64" s="12">
        <v>2021</v>
      </c>
      <c r="I64" s="9">
        <v>2020</v>
      </c>
      <c r="J64" s="164">
        <v>2019</v>
      </c>
      <c r="K64" s="555"/>
      <c r="N64" s="195">
        <v>2016</v>
      </c>
      <c r="O64" s="195">
        <v>2014</v>
      </c>
    </row>
    <row r="65" spans="4:15" ht="21.75" customHeight="1">
      <c r="D65" s="303" t="s">
        <v>838</v>
      </c>
      <c r="E65" s="1014">
        <v>0.9899</v>
      </c>
      <c r="F65" s="1015">
        <v>0.99</v>
      </c>
      <c r="G65" s="1015">
        <v>0.99</v>
      </c>
      <c r="H65" s="1015">
        <v>0.99</v>
      </c>
      <c r="I65" s="1016">
        <v>0.99</v>
      </c>
      <c r="J65" s="1196">
        <v>0.99</v>
      </c>
      <c r="K65" s="1028"/>
    </row>
    <row r="66" spans="4:15" ht="21.75" customHeight="1">
      <c r="D66" s="304" t="s">
        <v>839</v>
      </c>
      <c r="E66" s="1017">
        <v>1</v>
      </c>
      <c r="F66" s="1018">
        <v>1</v>
      </c>
      <c r="G66" s="1018">
        <v>1</v>
      </c>
      <c r="H66" s="1018">
        <v>1</v>
      </c>
      <c r="I66" s="1019">
        <v>1</v>
      </c>
      <c r="J66" s="1197">
        <v>1</v>
      </c>
      <c r="K66" s="941"/>
      <c r="N66" s="1138">
        <v>0.79</v>
      </c>
      <c r="O66" s="1138">
        <v>0.72</v>
      </c>
    </row>
    <row r="67" spans="4:15" ht="21.75" customHeight="1">
      <c r="D67" s="304" t="s">
        <v>840</v>
      </c>
      <c r="E67" s="1017">
        <v>0.93630000000000002</v>
      </c>
      <c r="F67" s="1018">
        <v>0.93</v>
      </c>
      <c r="G67" s="1018">
        <v>0.94</v>
      </c>
      <c r="H67" s="1018">
        <v>0.92</v>
      </c>
      <c r="I67" s="1019">
        <v>0.91</v>
      </c>
      <c r="J67" s="1197">
        <v>0.91</v>
      </c>
      <c r="K67" s="1028"/>
      <c r="N67" s="1138">
        <v>0.99</v>
      </c>
      <c r="O67" s="1138">
        <v>0.99</v>
      </c>
    </row>
    <row r="68" spans="4:15" ht="21.75" customHeight="1">
      <c r="D68" s="304" t="s">
        <v>841</v>
      </c>
      <c r="E68" s="1017">
        <v>0.96279999999999999</v>
      </c>
      <c r="F68" s="1018">
        <v>0.96</v>
      </c>
      <c r="G68" s="1018">
        <v>0.94</v>
      </c>
      <c r="H68" s="1018">
        <v>0.95</v>
      </c>
      <c r="I68" s="1019">
        <v>0.96</v>
      </c>
      <c r="J68" s="1197">
        <v>0.96</v>
      </c>
      <c r="K68" s="1028"/>
      <c r="N68" s="1139">
        <v>1</v>
      </c>
      <c r="O68" s="1139">
        <v>1</v>
      </c>
    </row>
    <row r="69" spans="4:15" ht="21.75" customHeight="1" thickBot="1">
      <c r="D69" s="304" t="s">
        <v>1561</v>
      </c>
      <c r="E69" s="1017">
        <v>0.97228999999999999</v>
      </c>
      <c r="F69" s="1018">
        <v>0.97</v>
      </c>
      <c r="G69" s="1018">
        <v>0.97</v>
      </c>
      <c r="H69" s="1018">
        <v>0.96</v>
      </c>
      <c r="I69" s="1019">
        <v>0.96</v>
      </c>
      <c r="J69" s="1197">
        <v>0.96</v>
      </c>
      <c r="K69" s="1028"/>
      <c r="N69" s="216">
        <v>0.92</v>
      </c>
      <c r="O69" s="216">
        <v>0.90681233933161998</v>
      </c>
    </row>
    <row r="70" spans="4:15" ht="21.75" customHeight="1">
      <c r="D70" s="2074"/>
      <c r="E70" s="2074"/>
      <c r="F70" s="2074"/>
      <c r="G70" s="2074"/>
      <c r="H70" s="2074"/>
      <c r="I70" s="2074"/>
      <c r="J70" s="2074"/>
      <c r="K70" s="2074"/>
    </row>
    <row r="71" spans="4:15" ht="21.75" customHeight="1">
      <c r="D71" s="1481" t="s">
        <v>1563</v>
      </c>
      <c r="E71" s="218"/>
      <c r="F71" s="651"/>
      <c r="G71" s="651"/>
      <c r="H71" s="651"/>
      <c r="I71" s="651"/>
      <c r="J71" s="651"/>
      <c r="K71" s="651"/>
    </row>
    <row r="72" spans="4:15" ht="21.75" customHeight="1">
      <c r="D72" s="1141"/>
      <c r="E72" s="2138" t="s">
        <v>1564</v>
      </c>
      <c r="F72" s="2139"/>
      <c r="G72" s="2138" t="s">
        <v>1565</v>
      </c>
      <c r="H72" s="2139"/>
      <c r="I72" s="1140" t="s">
        <v>1074</v>
      </c>
    </row>
    <row r="73" spans="4:15" ht="21.75" customHeight="1">
      <c r="D73" s="1142" t="s">
        <v>1122</v>
      </c>
      <c r="E73" s="867" t="s">
        <v>1519</v>
      </c>
      <c r="F73" s="866" t="s">
        <v>1387</v>
      </c>
      <c r="G73" s="865" t="s">
        <v>1519</v>
      </c>
      <c r="H73" s="866" t="s">
        <v>1387</v>
      </c>
      <c r="I73" s="1143" t="s">
        <v>1519</v>
      </c>
    </row>
    <row r="74" spans="4:15" ht="21.75" customHeight="1">
      <c r="D74" s="1144" t="s">
        <v>838</v>
      </c>
      <c r="E74" s="883">
        <v>1444.52</v>
      </c>
      <c r="F74" s="1145">
        <v>0.99</v>
      </c>
      <c r="G74" s="1146">
        <v>14.708120933437099</v>
      </c>
      <c r="H74" s="1145">
        <f>100%-F74</f>
        <v>1.0000000000000009E-2</v>
      </c>
      <c r="I74" s="761">
        <f>+G74+E74</f>
        <v>1459.2281209334371</v>
      </c>
    </row>
    <row r="75" spans="4:15" ht="21.75" customHeight="1">
      <c r="D75" s="1004" t="s">
        <v>580</v>
      </c>
      <c r="E75" s="178">
        <v>382.26153714880002</v>
      </c>
      <c r="F75" s="1147">
        <v>1</v>
      </c>
      <c r="G75" s="178">
        <v>2.0591967179911701</v>
      </c>
      <c r="H75" s="1145">
        <f t="shared" ref="H75:H79" si="0">100%-F75</f>
        <v>0</v>
      </c>
      <c r="I75" s="762">
        <f t="shared" ref="I75:I79" si="1">+G75+E75</f>
        <v>384.32073386679116</v>
      </c>
    </row>
    <row r="76" spans="4:15" ht="21.75" customHeight="1">
      <c r="D76" s="1004" t="s">
        <v>579</v>
      </c>
      <c r="E76" s="178">
        <v>218.73</v>
      </c>
      <c r="F76" s="1147">
        <v>1</v>
      </c>
      <c r="G76" s="178">
        <v>0</v>
      </c>
      <c r="H76" s="1145">
        <f t="shared" si="0"/>
        <v>0</v>
      </c>
      <c r="I76" s="762">
        <f t="shared" si="1"/>
        <v>218.73</v>
      </c>
    </row>
    <row r="77" spans="4:15" ht="21.75" customHeight="1">
      <c r="D77" s="1004" t="s">
        <v>578</v>
      </c>
      <c r="E77" s="178">
        <v>495.98</v>
      </c>
      <c r="F77" s="1147">
        <v>1</v>
      </c>
      <c r="G77" s="178">
        <v>0</v>
      </c>
      <c r="H77" s="1145">
        <f t="shared" si="0"/>
        <v>0</v>
      </c>
      <c r="I77" s="762">
        <f t="shared" si="1"/>
        <v>495.98</v>
      </c>
    </row>
    <row r="78" spans="4:15" ht="21.75" customHeight="1">
      <c r="D78" s="1004" t="s">
        <v>577</v>
      </c>
      <c r="E78" s="178">
        <v>260.98</v>
      </c>
      <c r="F78" s="1147">
        <v>1</v>
      </c>
      <c r="G78" s="178">
        <v>0</v>
      </c>
      <c r="H78" s="1145">
        <f t="shared" si="0"/>
        <v>0</v>
      </c>
      <c r="I78" s="762">
        <f t="shared" si="1"/>
        <v>260.98</v>
      </c>
    </row>
    <row r="79" spans="4:15" ht="21.75" customHeight="1">
      <c r="D79" s="1091" t="s">
        <v>1566</v>
      </c>
      <c r="E79" s="903">
        <v>86.55</v>
      </c>
      <c r="F79" s="1148">
        <v>0.88</v>
      </c>
      <c r="G79" s="903">
        <v>12.003240142095599</v>
      </c>
      <c r="H79" s="1145">
        <f t="shared" si="0"/>
        <v>0.12</v>
      </c>
      <c r="I79" s="762">
        <f t="shared" si="1"/>
        <v>98.553240142095603</v>
      </c>
      <c r="M79" s="1502"/>
    </row>
    <row r="80" spans="4:15" ht="21.75" customHeight="1">
      <c r="D80" s="1098" t="s">
        <v>839</v>
      </c>
      <c r="E80" s="904">
        <v>287.83</v>
      </c>
      <c r="F80" s="1149">
        <v>1</v>
      </c>
      <c r="G80" s="904">
        <v>0</v>
      </c>
      <c r="H80" s="1149">
        <v>0</v>
      </c>
      <c r="I80" s="759">
        <f>+E80+G80</f>
        <v>287.83</v>
      </c>
    </row>
    <row r="81" spans="4:9" ht="21.75" customHeight="1">
      <c r="D81" s="1144" t="s">
        <v>840</v>
      </c>
      <c r="E81" s="1146">
        <v>823.03</v>
      </c>
      <c r="F81" s="1145">
        <f>+E67</f>
        <v>0.93630000000000002</v>
      </c>
      <c r="G81" s="1146">
        <v>55.985763989999803</v>
      </c>
      <c r="H81" s="1145">
        <f>100%-F81</f>
        <v>6.3699999999999979E-2</v>
      </c>
      <c r="I81" s="760">
        <f>+G81+E81</f>
        <v>879.01576398999975</v>
      </c>
    </row>
    <row r="82" spans="4:9" ht="21.75" customHeight="1">
      <c r="D82" s="1004" t="s">
        <v>574</v>
      </c>
      <c r="E82" s="178">
        <v>730.87</v>
      </c>
      <c r="F82" s="1147">
        <v>0.94350000000000001</v>
      </c>
      <c r="G82" s="178">
        <v>44</v>
      </c>
      <c r="H82" s="1147">
        <f t="shared" ref="H82:H83" si="2">100%-F82</f>
        <v>5.6499999999999995E-2</v>
      </c>
      <c r="I82" s="758">
        <f t="shared" ref="I82:I83" si="3">+G82+E82</f>
        <v>774.87</v>
      </c>
    </row>
    <row r="83" spans="4:9" ht="21.75" customHeight="1">
      <c r="D83" s="1091" t="s">
        <v>575</v>
      </c>
      <c r="E83" s="903">
        <v>92.16</v>
      </c>
      <c r="F83" s="1148">
        <v>0.88249999999999995</v>
      </c>
      <c r="G83" s="903">
        <v>12</v>
      </c>
      <c r="H83" s="1147">
        <f t="shared" si="2"/>
        <v>0.11750000000000005</v>
      </c>
      <c r="I83" s="758">
        <f t="shared" si="3"/>
        <v>104.16</v>
      </c>
    </row>
    <row r="84" spans="4:9" ht="21.75" customHeight="1">
      <c r="D84" s="1098" t="s">
        <v>841</v>
      </c>
      <c r="E84" s="904">
        <v>209.84</v>
      </c>
      <c r="F84" s="1149">
        <v>0.96279999999999999</v>
      </c>
      <c r="G84" s="904">
        <v>8.0953348999999797</v>
      </c>
      <c r="H84" s="1149">
        <v>0.04</v>
      </c>
      <c r="I84" s="759">
        <f>+E84+G84</f>
        <v>217.93533489999999</v>
      </c>
    </row>
    <row r="85" spans="4:9" ht="21.75" customHeight="1">
      <c r="D85" s="1098" t="s">
        <v>842</v>
      </c>
      <c r="E85" s="870">
        <v>2765.23</v>
      </c>
      <c r="F85" s="1149">
        <f>+E69</f>
        <v>0.97228999999999999</v>
      </c>
      <c r="G85" s="904">
        <v>78.789219823436795</v>
      </c>
      <c r="H85" s="1149">
        <v>0.03</v>
      </c>
      <c r="I85" s="1150">
        <f>+E85+G85</f>
        <v>2844.0192198234367</v>
      </c>
    </row>
    <row r="86" spans="4:9" ht="21.75" customHeight="1">
      <c r="D86" s="179"/>
      <c r="E86" s="883"/>
      <c r="F86" s="1155"/>
      <c r="G86" s="1146"/>
      <c r="H86" s="1155"/>
      <c r="I86" s="1713"/>
    </row>
    <row r="87" spans="4:9" ht="21.75" customHeight="1">
      <c r="D87" s="34" t="s">
        <v>1567</v>
      </c>
      <c r="E87" s="34"/>
      <c r="F87" s="34"/>
      <c r="G87" s="862"/>
      <c r="H87" s="862"/>
      <c r="I87" s="290"/>
    </row>
    <row r="88" spans="4:9" ht="21.75" customHeight="1">
      <c r="D88" s="15" t="s">
        <v>1122</v>
      </c>
      <c r="E88" s="13" t="s">
        <v>1519</v>
      </c>
      <c r="F88" s="13" t="s">
        <v>1387</v>
      </c>
    </row>
    <row r="89" spans="4:9" ht="21.75" customHeight="1">
      <c r="D89" s="728" t="s">
        <v>838</v>
      </c>
      <c r="E89" s="1295">
        <v>392.68700603334401</v>
      </c>
      <c r="F89" s="1033">
        <v>0.28999999999999998</v>
      </c>
    </row>
    <row r="90" spans="4:9" ht="21.75" customHeight="1">
      <c r="D90" s="977" t="s">
        <v>580</v>
      </c>
      <c r="E90" s="1067">
        <v>54.031096999983099</v>
      </c>
      <c r="F90" s="1028">
        <v>0.14000000000000001</v>
      </c>
    </row>
    <row r="91" spans="4:9" ht="21.75" customHeight="1">
      <c r="D91" s="977" t="s">
        <v>579</v>
      </c>
      <c r="E91" s="1067">
        <v>103.802718282181</v>
      </c>
      <c r="F91" s="1028">
        <v>0.47</v>
      </c>
    </row>
    <row r="92" spans="4:9" ht="21.75" customHeight="1">
      <c r="D92" s="1151" t="s">
        <v>578</v>
      </c>
      <c r="E92" s="1067">
        <v>174.40639956076399</v>
      </c>
      <c r="F92" s="1028">
        <v>0.35</v>
      </c>
    </row>
    <row r="93" spans="4:9" ht="21.75" customHeight="1">
      <c r="D93" s="1153" t="s">
        <v>577</v>
      </c>
      <c r="E93" s="1067">
        <v>60.446791190415901</v>
      </c>
      <c r="F93" s="1028">
        <v>0.23</v>
      </c>
    </row>
    <row r="94" spans="4:9" ht="21.75" customHeight="1">
      <c r="D94" s="166" t="s">
        <v>839</v>
      </c>
      <c r="E94" s="167">
        <v>80.387741838764498</v>
      </c>
      <c r="F94" s="914">
        <v>0.28000000000000003</v>
      </c>
    </row>
    <row r="95" spans="4:9" ht="21.75" customHeight="1">
      <c r="D95" s="276" t="s">
        <v>840</v>
      </c>
      <c r="E95" s="1152">
        <v>621.20857441999999</v>
      </c>
      <c r="F95" s="1155">
        <v>0.71</v>
      </c>
    </row>
    <row r="96" spans="4:9" ht="21.75" customHeight="1">
      <c r="D96" s="275" t="s">
        <v>574</v>
      </c>
      <c r="E96" s="887">
        <v>597</v>
      </c>
      <c r="F96" s="503">
        <v>0.77</v>
      </c>
    </row>
    <row r="97" spans="4:11" ht="21.75" customHeight="1">
      <c r="D97" s="196" t="s">
        <v>575</v>
      </c>
      <c r="E97" s="197">
        <v>24</v>
      </c>
      <c r="F97" s="912">
        <v>0.23</v>
      </c>
    </row>
    <row r="98" spans="4:11" ht="21.75" customHeight="1">
      <c r="D98" s="166" t="s">
        <v>841</v>
      </c>
      <c r="E98" s="167">
        <v>26.706268720000001</v>
      </c>
      <c r="F98" s="914">
        <v>0.12</v>
      </c>
    </row>
    <row r="99" spans="4:11" ht="21.75" customHeight="1">
      <c r="D99" s="166" t="s">
        <v>842</v>
      </c>
      <c r="E99" s="1459">
        <f>SUM(E89,E98,E94,E95)</f>
        <v>1120.9895910121086</v>
      </c>
      <c r="F99" s="917">
        <v>0.41</v>
      </c>
    </row>
    <row r="100" spans="4:11" ht="21.75" customHeight="1">
      <c r="D100" s="34" t="s">
        <v>1568</v>
      </c>
      <c r="E100" s="34"/>
      <c r="F100" s="34"/>
      <c r="G100" s="862"/>
      <c r="H100" s="862"/>
      <c r="I100" s="862"/>
    </row>
    <row r="101" spans="4:11" ht="39.950000000000003" customHeight="1">
      <c r="D101" s="15" t="s">
        <v>1122</v>
      </c>
      <c r="E101" s="13" t="s">
        <v>1569</v>
      </c>
      <c r="F101" s="13" t="s">
        <v>1570</v>
      </c>
      <c r="G101" s="13" t="s">
        <v>1387</v>
      </c>
      <c r="H101" s="862"/>
    </row>
    <row r="102" spans="4:11" ht="16.7" customHeight="1">
      <c r="D102" s="976" t="s">
        <v>838</v>
      </c>
      <c r="E102" s="1065">
        <v>379</v>
      </c>
      <c r="F102" s="1156">
        <v>1867</v>
      </c>
      <c r="G102" s="1460">
        <f>+E102/F102</f>
        <v>0.20299946438136046</v>
      </c>
      <c r="H102" s="862">
        <f>E102/E106</f>
        <v>0.47732997481108314</v>
      </c>
    </row>
    <row r="103" spans="4:11" ht="21.75" customHeight="1">
      <c r="D103" s="977" t="s">
        <v>839</v>
      </c>
      <c r="E103" s="1067">
        <v>83</v>
      </c>
      <c r="F103" s="1040">
        <v>792</v>
      </c>
      <c r="G103" s="1461">
        <f>+E103/F103</f>
        <v>0.10479797979797979</v>
      </c>
      <c r="H103" s="862">
        <f>E103/E106</f>
        <v>0.10453400503778337</v>
      </c>
    </row>
    <row r="104" spans="4:11" ht="21.75" customHeight="1">
      <c r="D104" s="977" t="s">
        <v>840</v>
      </c>
      <c r="E104" s="1067">
        <v>92</v>
      </c>
      <c r="F104" s="1040">
        <v>2301</v>
      </c>
      <c r="G104" s="1461">
        <f t="shared" ref="G104:G105" si="4">+E104/F104</f>
        <v>3.9982616253802693E-2</v>
      </c>
      <c r="H104" s="862">
        <f>E104/E106</f>
        <v>0.11586901763224182</v>
      </c>
    </row>
    <row r="105" spans="4:11" ht="21.75" customHeight="1">
      <c r="D105" s="978" t="s">
        <v>841</v>
      </c>
      <c r="E105" s="1069">
        <v>240</v>
      </c>
      <c r="F105" s="1128">
        <v>1427</v>
      </c>
      <c r="G105" s="1462">
        <f t="shared" si="4"/>
        <v>0.16818500350385424</v>
      </c>
      <c r="H105" s="862">
        <f>E105/E106</f>
        <v>0.30226700251889171</v>
      </c>
    </row>
    <row r="106" spans="4:11" ht="21.75" customHeight="1">
      <c r="D106" s="978" t="s">
        <v>842</v>
      </c>
      <c r="E106" s="1515">
        <f>SUM(E102:E105)</f>
        <v>794</v>
      </c>
      <c r="F106" s="1516">
        <f>SUM(F102:F105)</f>
        <v>6387</v>
      </c>
      <c r="G106" s="1517">
        <f>+E106/F106</f>
        <v>0.12431501487396274</v>
      </c>
      <c r="H106" s="862"/>
    </row>
    <row r="107" spans="4:11" ht="21.75" customHeight="1">
      <c r="D107" s="2074" t="s">
        <v>1571</v>
      </c>
      <c r="E107" s="2074"/>
      <c r="F107" s="2074"/>
      <c r="G107" s="2074"/>
      <c r="H107" s="2074"/>
      <c r="I107" s="2074"/>
      <c r="J107" s="2074"/>
      <c r="K107" s="2074"/>
    </row>
    <row r="108" spans="4:11" ht="21.75" customHeight="1">
      <c r="D108" s="1162"/>
      <c r="E108" s="1162"/>
      <c r="F108" s="1162"/>
      <c r="G108" s="177"/>
      <c r="H108" s="177"/>
    </row>
    <row r="109" spans="4:11" ht="39.950000000000003" customHeight="1">
      <c r="D109" s="1159" t="s">
        <v>1572</v>
      </c>
      <c r="E109" s="1160" t="s">
        <v>1519</v>
      </c>
      <c r="F109" s="1161" t="s">
        <v>1573</v>
      </c>
    </row>
    <row r="110" spans="4:11" ht="21.75" customHeight="1">
      <c r="D110" s="1296">
        <v>2018</v>
      </c>
      <c r="E110" s="763">
        <v>115</v>
      </c>
      <c r="F110" s="1297">
        <v>0.83</v>
      </c>
      <c r="G110" s="308"/>
    </row>
    <row r="111" spans="4:11" ht="21.75" customHeight="1">
      <c r="D111" s="1296">
        <v>2019</v>
      </c>
      <c r="E111" s="763">
        <v>121</v>
      </c>
      <c r="F111" s="1297">
        <v>0.89</v>
      </c>
    </row>
    <row r="112" spans="4:11" ht="21.75" customHeight="1">
      <c r="D112" s="1296">
        <v>2020</v>
      </c>
      <c r="E112" s="763">
        <v>122</v>
      </c>
      <c r="F112" s="1297">
        <v>0.89</v>
      </c>
    </row>
    <row r="113" spans="4:7" ht="21.75" customHeight="1">
      <c r="D113" s="1296">
        <v>2021</v>
      </c>
      <c r="E113" s="763">
        <v>197</v>
      </c>
      <c r="F113" s="1297">
        <v>0.89</v>
      </c>
    </row>
    <row r="114" spans="4:7" ht="21.75" customHeight="1">
      <c r="D114" s="1296">
        <v>2022</v>
      </c>
      <c r="E114" s="763">
        <v>240</v>
      </c>
      <c r="F114" s="1297">
        <v>0.89</v>
      </c>
    </row>
    <row r="115" spans="4:7" ht="21.75" customHeight="1">
      <c r="D115" s="1296">
        <v>2023</v>
      </c>
      <c r="E115" s="763">
        <v>224</v>
      </c>
      <c r="F115" s="1298">
        <v>0.9</v>
      </c>
    </row>
    <row r="116" spans="4:7" ht="21.75" customHeight="1">
      <c r="D116" s="1299">
        <v>2024</v>
      </c>
      <c r="E116" s="1300">
        <v>259</v>
      </c>
      <c r="F116" s="1301">
        <v>0.90069999999999995</v>
      </c>
    </row>
    <row r="117" spans="4:7" ht="21.75" customHeight="1">
      <c r="D117" s="176"/>
      <c r="E117" s="176"/>
      <c r="F117" s="176"/>
      <c r="G117" s="176"/>
    </row>
    <row r="118" spans="4:7" ht="39.950000000000003" customHeight="1">
      <c r="D118" s="1159" t="s">
        <v>1967</v>
      </c>
      <c r="E118" s="1160" t="s">
        <v>1519</v>
      </c>
      <c r="F118" s="1161" t="s">
        <v>1573</v>
      </c>
    </row>
    <row r="119" spans="4:7" ht="21.75" customHeight="1">
      <c r="D119" s="1296">
        <v>2021</v>
      </c>
      <c r="E119" s="764">
        <v>2.7</v>
      </c>
      <c r="F119" s="1297">
        <v>0.26</v>
      </c>
    </row>
    <row r="120" spans="4:7" ht="21.75" customHeight="1">
      <c r="D120" s="1296">
        <v>2022</v>
      </c>
      <c r="E120" s="764">
        <v>2.42</v>
      </c>
      <c r="F120" s="1298">
        <v>0.22</v>
      </c>
    </row>
    <row r="121" spans="4:7" ht="21.75" customHeight="1">
      <c r="D121" s="1302">
        <v>2023</v>
      </c>
      <c r="E121" s="1303">
        <v>2.5499999999999998</v>
      </c>
      <c r="F121" s="1304">
        <v>0.21</v>
      </c>
    </row>
    <row r="122" spans="4:7" ht="21.75" customHeight="1">
      <c r="D122" s="1299">
        <v>2024</v>
      </c>
      <c r="E122" s="1305">
        <v>3.92</v>
      </c>
      <c r="F122" s="1304">
        <v>0.27</v>
      </c>
    </row>
    <row r="123" spans="4:7" ht="21.75" customHeight="1">
      <c r="D123" s="739" t="s">
        <v>1574</v>
      </c>
      <c r="E123" s="1466"/>
      <c r="F123" s="176"/>
      <c r="G123" s="176"/>
    </row>
    <row r="124" spans="4:7" ht="21.75" customHeight="1">
      <c r="D124" s="2178" t="s">
        <v>1575</v>
      </c>
      <c r="E124" s="2178"/>
      <c r="F124" s="34"/>
      <c r="G124" s="862"/>
    </row>
    <row r="125" spans="4:7" ht="36" customHeight="1">
      <c r="D125" s="15" t="s">
        <v>1122</v>
      </c>
      <c r="E125" s="13" t="s">
        <v>2040</v>
      </c>
      <c r="F125" s="13" t="s">
        <v>1576</v>
      </c>
      <c r="G125" s="13" t="s">
        <v>1577</v>
      </c>
    </row>
    <row r="126" spans="4:7" ht="21.75" customHeight="1">
      <c r="D126" s="976" t="s">
        <v>838</v>
      </c>
      <c r="E126" s="1065">
        <f>+F102</f>
        <v>1867</v>
      </c>
      <c r="F126" s="1156">
        <v>432</v>
      </c>
      <c r="G126" s="1158">
        <f>+F126/E126</f>
        <v>0.23138725227637921</v>
      </c>
    </row>
    <row r="127" spans="4:7" ht="21.75" customHeight="1">
      <c r="D127" s="977" t="s">
        <v>839</v>
      </c>
      <c r="E127" s="1067">
        <f>+F103</f>
        <v>792</v>
      </c>
      <c r="F127" s="1040">
        <v>99</v>
      </c>
      <c r="G127" s="1158">
        <f>+F127/E127</f>
        <v>0.125</v>
      </c>
    </row>
    <row r="128" spans="4:7" ht="21.75" customHeight="1">
      <c r="D128" s="977" t="s">
        <v>840</v>
      </c>
      <c r="E128" s="1067">
        <f t="shared" ref="E128:E129" si="5">+F104</f>
        <v>2301</v>
      </c>
      <c r="F128" s="1040">
        <v>10</v>
      </c>
      <c r="G128" s="1464">
        <f t="shared" ref="G128" si="6">+F128/E128</f>
        <v>4.3459365493263794E-3</v>
      </c>
    </row>
    <row r="129" spans="4:7" ht="21.75" customHeight="1">
      <c r="D129" s="978" t="s">
        <v>841</v>
      </c>
      <c r="E129" s="1067">
        <f t="shared" si="5"/>
        <v>1427</v>
      </c>
      <c r="F129" s="1718" t="s">
        <v>1578</v>
      </c>
      <c r="G129" s="1463" t="s">
        <v>1579</v>
      </c>
    </row>
    <row r="130" spans="4:7" ht="21.75" customHeight="1">
      <c r="D130" s="974" t="s">
        <v>842</v>
      </c>
      <c r="E130" s="679">
        <f>SUM(E125:E129)</f>
        <v>6387</v>
      </c>
      <c r="F130" s="1177">
        <f>SUM(F125:F129)</f>
        <v>541</v>
      </c>
      <c r="G130" s="1178">
        <f>+F130/E130</f>
        <v>8.4703303585407855E-2</v>
      </c>
    </row>
    <row r="131" spans="4:7" ht="21.75" customHeight="1">
      <c r="D131" s="739" t="s">
        <v>1580</v>
      </c>
      <c r="E131" s="176"/>
      <c r="F131" s="1163"/>
      <c r="G131" s="566"/>
    </row>
  </sheetData>
  <sheetProtection algorithmName="SHA-512" hashValue="sz8UBWRKW0kfrvO4fjjdxj5Y3R+ebKiivZm6ePgNIldnXQpeNUShUK8an5Egrwg/rXQHGXTLUxDBoogGQ3MKkw==" saltValue="tLhjym43rabBX64SYV1kOg==" spinCount="100000" sheet="1" objects="1" scenarios="1"/>
  <mergeCells count="10">
    <mergeCell ref="D124:E124"/>
    <mergeCell ref="D107:K107"/>
    <mergeCell ref="B5:B22"/>
    <mergeCell ref="D43:K43"/>
    <mergeCell ref="D42:K42"/>
    <mergeCell ref="D44:K44"/>
    <mergeCell ref="E72:F72"/>
    <mergeCell ref="G72:H72"/>
    <mergeCell ref="D70:K70"/>
    <mergeCell ref="D5:G5"/>
  </mergeCells>
  <pageMargins left="0.75" right="0.75" top="1" bottom="1" header="0.5" footer="0.5"/>
  <pageSetup orientation="portrait" horizontalDpi="4294967295" verticalDpi="4294967295" r:id="rId1"/>
  <customProperties>
    <customPr name="_pios_id" r:id="rId2"/>
  </customProperties>
  <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pageSetUpPr fitToPage="1"/>
  </sheetPr>
  <dimension ref="B5:L56"/>
  <sheetViews>
    <sheetView showGridLines="0" showRuler="0" zoomScaleNormal="100" workbookViewId="0"/>
  </sheetViews>
  <sheetFormatPr defaultColWidth="12.85546875" defaultRowHeight="12.75"/>
  <cols>
    <col min="1" max="3" width="12.85546875" style="148"/>
    <col min="4" max="4" width="35.5703125" style="148" customWidth="1"/>
    <col min="5" max="12" width="14.5703125" style="148" customWidth="1"/>
    <col min="13" max="13" width="9" style="148" customWidth="1"/>
    <col min="14" max="16384" width="12.85546875" style="148"/>
  </cols>
  <sheetData>
    <row r="5" spans="2:12" ht="18.75">
      <c r="B5" s="1888"/>
      <c r="D5" s="147" t="s">
        <v>1581</v>
      </c>
      <c r="E5" s="147"/>
      <c r="F5" s="147"/>
    </row>
    <row r="6" spans="2:12">
      <c r="B6" s="1888"/>
    </row>
    <row r="7" spans="2:12">
      <c r="B7" s="1888"/>
      <c r="D7" s="1184"/>
      <c r="E7" s="2183" t="s">
        <v>2113</v>
      </c>
      <c r="F7" s="2184"/>
      <c r="G7" s="2185">
        <v>2023</v>
      </c>
      <c r="H7" s="2180"/>
      <c r="I7" s="2179">
        <v>2022</v>
      </c>
      <c r="J7" s="2180"/>
      <c r="K7" s="2179">
        <v>2021</v>
      </c>
      <c r="L7" s="2180"/>
    </row>
    <row r="8" spans="2:12" ht="44.1" customHeight="1">
      <c r="B8" s="1888"/>
      <c r="D8" s="1191" t="s">
        <v>1582</v>
      </c>
      <c r="E8" s="1192" t="s">
        <v>1582</v>
      </c>
      <c r="F8" s="1193" t="s">
        <v>2041</v>
      </c>
      <c r="G8" s="1194" t="s">
        <v>1582</v>
      </c>
      <c r="H8" s="1195" t="s">
        <v>2041</v>
      </c>
      <c r="I8" s="1194" t="s">
        <v>1582</v>
      </c>
      <c r="J8" s="1195" t="s">
        <v>2041</v>
      </c>
      <c r="K8" s="1194" t="s">
        <v>1582</v>
      </c>
      <c r="L8" s="1195" t="s">
        <v>2041</v>
      </c>
    </row>
    <row r="9" spans="2:12" ht="21.75" customHeight="1">
      <c r="B9" s="1888"/>
      <c r="D9" s="1870" t="s">
        <v>2112</v>
      </c>
      <c r="E9" s="1188">
        <f>E18</f>
        <v>4791</v>
      </c>
      <c r="F9" s="1189">
        <v>1</v>
      </c>
      <c r="G9" s="1190">
        <v>3952</v>
      </c>
      <c r="H9" s="1207">
        <v>1</v>
      </c>
      <c r="I9" s="1190">
        <v>3809</v>
      </c>
      <c r="J9" s="1208">
        <v>1</v>
      </c>
      <c r="K9" s="1190">
        <v>3814</v>
      </c>
      <c r="L9" s="1208">
        <v>1</v>
      </c>
    </row>
    <row r="10" spans="2:12" ht="21.75" customHeight="1">
      <c r="B10" s="1888"/>
      <c r="D10" s="1185" t="s">
        <v>2104</v>
      </c>
      <c r="E10" s="1183">
        <f>F18</f>
        <v>198</v>
      </c>
      <c r="F10" s="1189">
        <f>H18</f>
        <v>0.75025000000000008</v>
      </c>
      <c r="G10" s="1186">
        <v>235</v>
      </c>
      <c r="H10" s="1187">
        <v>0.77</v>
      </c>
      <c r="I10" s="1186">
        <v>225</v>
      </c>
      <c r="J10" s="364">
        <v>0.75</v>
      </c>
      <c r="K10" s="1186">
        <v>218</v>
      </c>
      <c r="L10" s="364">
        <v>0.71</v>
      </c>
    </row>
    <row r="11" spans="2:12" ht="21.75" customHeight="1">
      <c r="B11" s="1888"/>
      <c r="D11" s="2181" t="s">
        <v>2114</v>
      </c>
      <c r="E11" s="2181"/>
      <c r="F11" s="2181"/>
      <c r="G11" s="176"/>
      <c r="H11" s="176"/>
      <c r="I11" s="177"/>
      <c r="J11" s="176"/>
      <c r="K11" s="235"/>
      <c r="L11" s="235"/>
    </row>
    <row r="12" spans="2:12" ht="21.75" customHeight="1">
      <c r="B12" s="1888"/>
      <c r="D12" s="614"/>
      <c r="E12" s="176"/>
      <c r="F12" s="176"/>
      <c r="G12" s="176"/>
      <c r="H12" s="176"/>
      <c r="I12" s="177"/>
      <c r="J12" s="176"/>
      <c r="K12" s="235"/>
      <c r="L12" s="235"/>
    </row>
    <row r="13" spans="2:12" ht="66.75" customHeight="1">
      <c r="B13" s="1888"/>
      <c r="D13" s="1064" t="s">
        <v>2103</v>
      </c>
      <c r="E13" s="14" t="s">
        <v>2111</v>
      </c>
      <c r="F13" s="13" t="s">
        <v>2110</v>
      </c>
      <c r="G13" s="13" t="s">
        <v>2105</v>
      </c>
      <c r="H13" s="844" t="s">
        <v>1583</v>
      </c>
      <c r="I13" s="31"/>
    </row>
    <row r="14" spans="2:12" ht="21.75" customHeight="1">
      <c r="B14" s="1888"/>
      <c r="D14" s="1200" t="s">
        <v>1260</v>
      </c>
      <c r="E14" s="1134">
        <v>1867</v>
      </c>
      <c r="F14" s="668">
        <v>70</v>
      </c>
      <c r="G14" s="1015">
        <f>+F14/E14</f>
        <v>3.7493304767005894E-2</v>
      </c>
      <c r="H14" s="1196">
        <v>0.65100000000000002</v>
      </c>
      <c r="I14" s="952"/>
    </row>
    <row r="15" spans="2:12" ht="21.75" customHeight="1">
      <c r="B15" s="1888"/>
      <c r="D15" s="673" t="s">
        <v>839</v>
      </c>
      <c r="E15" s="1070">
        <v>792</v>
      </c>
      <c r="F15" s="677">
        <v>31</v>
      </c>
      <c r="G15" s="1018">
        <f>+F15/E15</f>
        <v>3.9141414141414144E-2</v>
      </c>
      <c r="H15" s="1197">
        <v>0.63</v>
      </c>
      <c r="I15" s="952"/>
    </row>
    <row r="16" spans="2:12" ht="21.75" customHeight="1">
      <c r="B16" s="1888"/>
      <c r="D16" s="673" t="s">
        <v>840</v>
      </c>
      <c r="E16" s="1070">
        <v>705</v>
      </c>
      <c r="F16" s="677">
        <v>51</v>
      </c>
      <c r="G16" s="1018">
        <f t="shared" ref="G16:G17" si="0">+F16/E16</f>
        <v>7.2340425531914887E-2</v>
      </c>
      <c r="H16" s="1197">
        <v>0.92</v>
      </c>
      <c r="I16" s="952"/>
    </row>
    <row r="17" spans="2:11" ht="21.75" customHeight="1">
      <c r="B17" s="1888"/>
      <c r="D17" s="673" t="s">
        <v>841</v>
      </c>
      <c r="E17" s="1070">
        <v>1427</v>
      </c>
      <c r="F17" s="677">
        <v>46</v>
      </c>
      <c r="G17" s="1018">
        <f t="shared" si="0"/>
        <v>3.2235459004905397E-2</v>
      </c>
      <c r="H17" s="1197">
        <v>0.8</v>
      </c>
      <c r="I17" s="952"/>
    </row>
    <row r="18" spans="2:11" ht="21.75" customHeight="1">
      <c r="B18" s="1888"/>
      <c r="D18" s="675" t="s">
        <v>1074</v>
      </c>
      <c r="E18" s="1135">
        <f>SUM(E14:E17)</f>
        <v>4791</v>
      </c>
      <c r="F18" s="1135">
        <f>SUM(F14:F17)</f>
        <v>198</v>
      </c>
      <c r="G18" s="1018">
        <f>+F18/E18</f>
        <v>4.1327489041953665E-2</v>
      </c>
      <c r="H18" s="1869">
        <f>AVERAGE(H14:H17)</f>
        <v>0.75025000000000008</v>
      </c>
    </row>
    <row r="19" spans="2:11" ht="21.75" customHeight="1">
      <c r="B19" s="1888"/>
      <c r="D19" s="614" t="s">
        <v>2115</v>
      </c>
      <c r="E19" s="1307"/>
      <c r="F19" s="1307"/>
      <c r="G19" s="1028"/>
      <c r="H19" s="1308"/>
    </row>
    <row r="20" spans="2:11" ht="21.75" customHeight="1">
      <c r="B20" s="1888"/>
      <c r="D20" s="338"/>
      <c r="E20" s="1307"/>
      <c r="F20" s="1307"/>
      <c r="G20" s="1308"/>
      <c r="H20" s="1308"/>
    </row>
    <row r="21" spans="2:11" ht="21.75" customHeight="1">
      <c r="B21" s="1888"/>
      <c r="D21" s="338"/>
      <c r="E21" s="1307"/>
      <c r="F21" s="1307"/>
      <c r="G21" s="1267"/>
    </row>
    <row r="22" spans="2:11" ht="21.75" customHeight="1">
      <c r="B22" s="1888"/>
      <c r="D22" s="338"/>
      <c r="E22" s="1307"/>
      <c r="F22" s="1307"/>
      <c r="G22" s="1308"/>
      <c r="H22" s="1308"/>
    </row>
    <row r="23" spans="2:11" ht="21.75" customHeight="1">
      <c r="B23" s="1888"/>
      <c r="D23" s="338"/>
      <c r="E23" s="1307"/>
      <c r="F23" s="1307"/>
      <c r="G23" s="1308"/>
      <c r="H23" s="1308"/>
    </row>
    <row r="24" spans="2:11" ht="21.75" customHeight="1">
      <c r="B24" s="1888"/>
      <c r="D24" s="338"/>
      <c r="E24" s="1307"/>
      <c r="F24" s="1307"/>
      <c r="G24" s="1308"/>
      <c r="H24" s="1308"/>
    </row>
    <row r="25" spans="2:11" ht="21.75" customHeight="1">
      <c r="D25" s="338"/>
      <c r="E25" s="1307"/>
      <c r="F25" s="1307"/>
      <c r="G25" s="1308"/>
      <c r="H25" s="1308"/>
    </row>
    <row r="26" spans="2:11" ht="21.75" customHeight="1">
      <c r="D26" s="338"/>
      <c r="E26" s="1307"/>
      <c r="F26" s="1307"/>
      <c r="G26" s="1308"/>
      <c r="H26" s="1308"/>
    </row>
    <row r="27" spans="2:11" ht="21.75" customHeight="1">
      <c r="D27" s="338"/>
      <c r="E27" s="1307"/>
      <c r="F27" s="1307"/>
      <c r="G27" s="1308"/>
      <c r="H27" s="1308"/>
    </row>
    <row r="28" spans="2:11" ht="21.75" customHeight="1">
      <c r="D28" s="338"/>
      <c r="E28" s="1307"/>
      <c r="F28" s="1307"/>
      <c r="G28" s="1308"/>
      <c r="H28" s="1308"/>
    </row>
    <row r="29" spans="2:11" ht="21.75" customHeight="1">
      <c r="D29" s="338"/>
      <c r="E29" s="1307"/>
      <c r="F29" s="1307"/>
      <c r="G29" s="1308"/>
      <c r="H29" s="1308"/>
    </row>
    <row r="30" spans="2:11" ht="21.75" customHeight="1">
      <c r="D30" s="1064" t="s">
        <v>1968</v>
      </c>
      <c r="E30" s="11">
        <v>2024</v>
      </c>
      <c r="F30" s="12">
        <v>2023</v>
      </c>
      <c r="G30" s="12">
        <v>2022</v>
      </c>
      <c r="H30" s="9">
        <v>2021</v>
      </c>
      <c r="I30" s="164">
        <v>2020</v>
      </c>
      <c r="J30" s="9">
        <v>2019</v>
      </c>
      <c r="K30" s="164">
        <v>2018</v>
      </c>
    </row>
    <row r="31" spans="2:11" ht="20.85" customHeight="1">
      <c r="D31" s="1023" t="s">
        <v>859</v>
      </c>
      <c r="E31" s="1199"/>
      <c r="F31" s="1179"/>
      <c r="G31" s="1179"/>
      <c r="H31" s="1156"/>
      <c r="I31" s="1180"/>
      <c r="J31" s="1156"/>
      <c r="K31" s="1180"/>
    </row>
    <row r="32" spans="2:11" ht="21.75" customHeight="1">
      <c r="D32" s="609" t="s">
        <v>1559</v>
      </c>
      <c r="E32" s="1026">
        <v>0.28999999999999998</v>
      </c>
      <c r="F32" s="1027">
        <v>0.30020000000000002</v>
      </c>
      <c r="G32" s="1027">
        <v>0.27</v>
      </c>
      <c r="H32" s="1028">
        <v>0.25</v>
      </c>
      <c r="I32" s="1158">
        <v>0.23</v>
      </c>
      <c r="J32" s="1028">
        <v>0.21</v>
      </c>
      <c r="K32" s="1158">
        <v>0.24</v>
      </c>
    </row>
    <row r="33" spans="4:12" ht="21.75" customHeight="1">
      <c r="D33" s="305" t="s">
        <v>1560</v>
      </c>
      <c r="E33" s="1020">
        <v>0.215</v>
      </c>
      <c r="F33" s="1021">
        <v>0.24</v>
      </c>
      <c r="G33" s="1021">
        <v>0.215</v>
      </c>
      <c r="H33" s="1022">
        <v>0.22</v>
      </c>
      <c r="I33" s="1053">
        <v>0.21</v>
      </c>
      <c r="J33" s="1022">
        <v>0.24</v>
      </c>
      <c r="K33" s="1053">
        <v>0.18</v>
      </c>
    </row>
    <row r="34" spans="4:12" ht="21.75" customHeight="1">
      <c r="D34" s="627" t="s">
        <v>839</v>
      </c>
      <c r="E34" s="1029"/>
      <c r="F34" s="1030"/>
      <c r="G34" s="1030"/>
      <c r="H34" s="1031"/>
      <c r="I34" s="1306"/>
      <c r="J34" s="1031"/>
      <c r="K34" s="1306"/>
    </row>
    <row r="35" spans="4:12" ht="21.75" customHeight="1">
      <c r="D35" s="609" t="s">
        <v>1559</v>
      </c>
      <c r="E35" s="1026">
        <v>0.27900000000000003</v>
      </c>
      <c r="F35" s="1027">
        <v>0.23400000000000001</v>
      </c>
      <c r="G35" s="1027">
        <v>0.2</v>
      </c>
      <c r="H35" s="1028">
        <v>0.23</v>
      </c>
      <c r="I35" s="1158">
        <v>0.24</v>
      </c>
      <c r="J35" s="1028">
        <v>0.28000000000000003</v>
      </c>
      <c r="K35" s="1158">
        <v>0.28999999999999998</v>
      </c>
    </row>
    <row r="36" spans="4:12" ht="21.75" customHeight="1">
      <c r="D36" s="305" t="s">
        <v>1560</v>
      </c>
      <c r="E36" s="1020">
        <v>0.28000000000000003</v>
      </c>
      <c r="F36" s="1021">
        <v>0.25</v>
      </c>
      <c r="G36" s="1021">
        <v>0.2</v>
      </c>
      <c r="H36" s="1022">
        <v>0.25</v>
      </c>
      <c r="I36" s="1053">
        <v>0.25</v>
      </c>
      <c r="J36" s="1022">
        <v>0.31</v>
      </c>
      <c r="K36" s="1053">
        <v>0.2</v>
      </c>
    </row>
    <row r="37" spans="4:12" ht="21.75" customHeight="1">
      <c r="D37" s="627" t="s">
        <v>840</v>
      </c>
      <c r="E37" s="1029"/>
      <c r="F37" s="1030"/>
      <c r="G37" s="1030"/>
      <c r="H37" s="1031"/>
      <c r="I37" s="1306"/>
      <c r="J37" s="1031"/>
      <c r="K37" s="1306"/>
    </row>
    <row r="38" spans="4:12" ht="21.75" customHeight="1">
      <c r="D38" s="609" t="s">
        <v>1559</v>
      </c>
      <c r="E38" s="1026">
        <v>0.70699999999999996</v>
      </c>
      <c r="F38" s="1027">
        <v>0.56000000000000005</v>
      </c>
      <c r="G38" s="1027">
        <v>0.42</v>
      </c>
      <c r="H38" s="1028">
        <v>0.45</v>
      </c>
      <c r="I38" s="1158">
        <v>0.42</v>
      </c>
      <c r="J38" s="1028">
        <v>0.56000000000000005</v>
      </c>
      <c r="K38" s="1158">
        <v>0.16</v>
      </c>
    </row>
    <row r="39" spans="4:12" ht="21.75" customHeight="1">
      <c r="D39" s="305" t="s">
        <v>1560</v>
      </c>
      <c r="E39" s="1020">
        <v>0.51</v>
      </c>
      <c r="F39" s="1021">
        <v>0.42599999999999999</v>
      </c>
      <c r="G39" s="1021">
        <v>0.37</v>
      </c>
      <c r="H39" s="1022">
        <v>0.37</v>
      </c>
      <c r="I39" s="1053">
        <v>0.36</v>
      </c>
      <c r="J39" s="1022">
        <v>0.25</v>
      </c>
      <c r="K39" s="1053">
        <v>0.15</v>
      </c>
    </row>
    <row r="40" spans="4:12" ht="21.75" customHeight="1">
      <c r="D40" s="627" t="s">
        <v>841</v>
      </c>
      <c r="E40" s="1029"/>
      <c r="F40" s="1030"/>
      <c r="G40" s="1030"/>
      <c r="H40" s="1031"/>
      <c r="I40" s="1306"/>
      <c r="J40" s="1031"/>
      <c r="K40" s="1306"/>
    </row>
    <row r="41" spans="4:12" ht="21.75" customHeight="1">
      <c r="D41" s="609" t="s">
        <v>1559</v>
      </c>
      <c r="E41" s="1026">
        <v>0.12</v>
      </c>
      <c r="F41" s="1027">
        <v>0.127</v>
      </c>
      <c r="G41" s="1027">
        <v>0.13</v>
      </c>
      <c r="H41" s="1028">
        <v>0.15</v>
      </c>
      <c r="I41" s="1158">
        <v>0.14000000000000001</v>
      </c>
      <c r="J41" s="1028">
        <v>0.15</v>
      </c>
      <c r="K41" s="1158">
        <v>0.16</v>
      </c>
    </row>
    <row r="42" spans="4:12" ht="21.75" customHeight="1">
      <c r="D42" s="305" t="s">
        <v>1560</v>
      </c>
      <c r="E42" s="1020">
        <v>0.11</v>
      </c>
      <c r="F42" s="1021">
        <v>0.12</v>
      </c>
      <c r="G42" s="1021">
        <v>0.13</v>
      </c>
      <c r="H42" s="1022">
        <v>0.13</v>
      </c>
      <c r="I42" s="1053">
        <v>0.13</v>
      </c>
      <c r="J42" s="1022">
        <v>0.13</v>
      </c>
      <c r="K42" s="1053">
        <v>0.09</v>
      </c>
    </row>
    <row r="43" spans="4:12" ht="21.75" customHeight="1">
      <c r="D43" s="739" t="s">
        <v>1969</v>
      </c>
      <c r="E43" s="163"/>
      <c r="F43" s="163"/>
      <c r="G43" s="176"/>
      <c r="H43" s="176"/>
      <c r="I43" s="176"/>
      <c r="J43" s="176"/>
      <c r="K43" s="176"/>
      <c r="L43" s="176"/>
    </row>
    <row r="44" spans="4:12" ht="21.75" hidden="1" customHeight="1">
      <c r="D44" s="739"/>
      <c r="E44" s="665" t="s">
        <v>1559</v>
      </c>
      <c r="F44" s="665" t="s">
        <v>1560</v>
      </c>
      <c r="G44" s="176"/>
      <c r="H44" s="176"/>
      <c r="I44" s="176"/>
      <c r="J44" s="176"/>
      <c r="K44" s="176"/>
      <c r="L44" s="176"/>
    </row>
    <row r="45" spans="4:12" ht="21.75" hidden="1" customHeight="1">
      <c r="D45" s="627" t="str">
        <f>D31</f>
        <v>Australia¹</v>
      </c>
      <c r="E45" s="1020">
        <f>E32</f>
        <v>0.28999999999999998</v>
      </c>
      <c r="F45" s="1020">
        <f>E33</f>
        <v>0.215</v>
      </c>
      <c r="G45" s="176"/>
      <c r="H45" s="176"/>
      <c r="I45" s="176"/>
      <c r="J45" s="176"/>
      <c r="K45" s="176"/>
      <c r="L45" s="176"/>
    </row>
    <row r="46" spans="4:12" ht="21.75" hidden="1" customHeight="1">
      <c r="D46" s="627" t="str">
        <f>D34</f>
        <v>South Africa</v>
      </c>
      <c r="E46" s="1020">
        <f>E35</f>
        <v>0.27900000000000003</v>
      </c>
      <c r="F46" s="1020">
        <f>E36</f>
        <v>0.28000000000000003</v>
      </c>
      <c r="G46" s="176"/>
      <c r="H46" s="176"/>
      <c r="I46" s="176"/>
      <c r="J46" s="176"/>
      <c r="K46" s="176"/>
      <c r="L46" s="176"/>
    </row>
    <row r="47" spans="4:12" ht="21.75" hidden="1" customHeight="1">
      <c r="D47" s="627" t="str">
        <f>D37</f>
        <v>Ghana</v>
      </c>
      <c r="E47" s="1020">
        <f>E38</f>
        <v>0.70699999999999996</v>
      </c>
      <c r="F47" s="1020">
        <f>E39</f>
        <v>0.51</v>
      </c>
      <c r="G47" s="176"/>
      <c r="H47" s="176"/>
      <c r="I47" s="176"/>
      <c r="J47" s="176"/>
      <c r="K47" s="176"/>
      <c r="L47" s="176"/>
    </row>
    <row r="48" spans="4:12" ht="21.75" hidden="1" customHeight="1">
      <c r="D48" s="627" t="str">
        <f>D40</f>
        <v>Peru</v>
      </c>
      <c r="E48" s="1020">
        <f>E41</f>
        <v>0.12</v>
      </c>
      <c r="F48" s="1020">
        <f>E42</f>
        <v>0.11</v>
      </c>
    </row>
    <row r="49" spans="4:12" ht="21.75" customHeight="1">
      <c r="D49" s="176"/>
      <c r="E49" s="176"/>
      <c r="F49" s="176"/>
      <c r="G49" s="176"/>
      <c r="H49" s="235"/>
      <c r="I49" s="235"/>
      <c r="J49" s="235"/>
      <c r="K49" s="235"/>
      <c r="L49" s="235"/>
    </row>
    <row r="50" spans="4:12" ht="21.75" hidden="1" customHeight="1">
      <c r="D50" s="176"/>
      <c r="E50" s="176" t="s">
        <v>1559</v>
      </c>
      <c r="F50" s="176" t="s">
        <v>1560</v>
      </c>
      <c r="G50" s="176"/>
      <c r="H50" s="235"/>
      <c r="I50" s="235"/>
      <c r="J50" s="235"/>
      <c r="K50" s="235"/>
      <c r="L50" s="235"/>
    </row>
    <row r="51" spans="4:12" ht="21.75" hidden="1" customHeight="1">
      <c r="D51" s="1201" t="e">
        <f>#REF!</f>
        <v>#REF!</v>
      </c>
      <c r="E51" s="1205" t="e">
        <f>#REF!</f>
        <v>#REF!</v>
      </c>
      <c r="F51" s="1206" t="e">
        <f>#REF!</f>
        <v>#REF!</v>
      </c>
      <c r="G51" s="176"/>
      <c r="H51" s="235"/>
      <c r="I51" s="235"/>
      <c r="J51" s="235"/>
      <c r="K51" s="235"/>
      <c r="L51" s="235"/>
    </row>
    <row r="52" spans="4:12" ht="21.75" hidden="1" customHeight="1">
      <c r="D52" s="1202" t="e">
        <f>#REF!</f>
        <v>#REF!</v>
      </c>
      <c r="E52" s="1205" t="e">
        <f>#REF!</f>
        <v>#REF!</v>
      </c>
      <c r="F52" s="1206" t="e">
        <f>#REF!</f>
        <v>#REF!</v>
      </c>
      <c r="G52" s="176"/>
      <c r="H52" s="235"/>
      <c r="I52" s="235"/>
      <c r="J52" s="235"/>
      <c r="K52" s="235"/>
      <c r="L52" s="235"/>
    </row>
    <row r="53" spans="4:12" ht="21.75" hidden="1" customHeight="1">
      <c r="D53" s="1202" t="e">
        <f>#REF!</f>
        <v>#REF!</v>
      </c>
      <c r="E53" s="1205" t="e">
        <f>#REF!</f>
        <v>#REF!</v>
      </c>
      <c r="F53" s="1206" t="e">
        <f>#REF!</f>
        <v>#REF!</v>
      </c>
      <c r="G53" s="176"/>
      <c r="H53" s="235"/>
      <c r="I53" s="235"/>
      <c r="J53" s="235"/>
      <c r="K53" s="235"/>
      <c r="L53" s="235"/>
    </row>
    <row r="54" spans="4:12" ht="21.75" hidden="1" customHeight="1">
      <c r="D54" s="1202" t="e">
        <f>#REF!</f>
        <v>#REF!</v>
      </c>
      <c r="E54" s="1205" t="e">
        <f>#REF!</f>
        <v>#REF!</v>
      </c>
      <c r="F54" s="1206" t="e">
        <f>#REF!</f>
        <v>#REF!</v>
      </c>
      <c r="G54" s="176"/>
      <c r="H54" s="235"/>
      <c r="I54" s="235"/>
      <c r="J54" s="235"/>
      <c r="K54" s="235"/>
      <c r="L54" s="235"/>
    </row>
    <row r="55" spans="4:12" ht="22.35" customHeight="1">
      <c r="D55" s="2182" t="s">
        <v>2042</v>
      </c>
      <c r="E55" s="2182"/>
      <c r="F55" s="2182"/>
      <c r="G55" s="187"/>
      <c r="H55" s="187"/>
      <c r="I55" s="187"/>
      <c r="J55" s="187"/>
      <c r="K55" s="187"/>
      <c r="L55" s="187"/>
    </row>
    <row r="56" spans="4:12" ht="21.6" customHeight="1">
      <c r="D56" s="186" t="s">
        <v>1584</v>
      </c>
      <c r="E56" s="186"/>
      <c r="F56" s="1209"/>
      <c r="G56" s="186"/>
      <c r="H56" s="186"/>
      <c r="I56" s="186"/>
    </row>
  </sheetData>
  <sheetProtection algorithmName="SHA-512" hashValue="q/0pbz/Y1ws3v30waAhe7MlDoGCeGcpOaBvqnaZz4KRridK+nMegw3ip8ZFyKG9dJgLc+dwXTi8MVk8K+t7Qag==" saltValue="WTCg/eLUkZRPbZor/0vVRw==" spinCount="100000" sheet="1" objects="1" scenarios="1"/>
  <mergeCells count="7">
    <mergeCell ref="K7:L7"/>
    <mergeCell ref="D11:F11"/>
    <mergeCell ref="D55:F55"/>
    <mergeCell ref="B5:B24"/>
    <mergeCell ref="E7:F7"/>
    <mergeCell ref="G7:H7"/>
    <mergeCell ref="I7:J7"/>
  </mergeCells>
  <pageMargins left="0.25" right="0.25" top="0.75" bottom="0.75" header="0.3" footer="0.3"/>
  <pageSetup paperSize="9" scale="51" fitToHeight="0" orientation="landscape" r:id="rId1"/>
  <customProperties>
    <customPr name="_pios_id" r:id="rId2"/>
  </customProperties>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5:K81"/>
  <sheetViews>
    <sheetView showGridLines="0" showRuler="0" workbookViewId="0"/>
  </sheetViews>
  <sheetFormatPr defaultColWidth="12.85546875" defaultRowHeight="12.75"/>
  <cols>
    <col min="1" max="3" width="12.85546875" style="148"/>
    <col min="4" max="4" width="45.5703125" style="148" customWidth="1"/>
    <col min="5" max="11" width="14.5703125" style="148" customWidth="1"/>
    <col min="12" max="12" width="14.42578125" style="148" customWidth="1"/>
    <col min="13" max="16384" width="12.85546875" style="148"/>
  </cols>
  <sheetData>
    <row r="5" spans="2:5" ht="18.75">
      <c r="B5" s="1888"/>
      <c r="D5" s="147" t="s">
        <v>1585</v>
      </c>
      <c r="E5" s="1267"/>
    </row>
    <row r="6" spans="2:5" ht="18.75">
      <c r="B6" s="1888"/>
      <c r="D6" s="147"/>
      <c r="E6" s="147"/>
    </row>
    <row r="7" spans="2:5" ht="18.75">
      <c r="B7" s="1888"/>
      <c r="D7" s="147"/>
      <c r="E7" s="147"/>
    </row>
    <row r="8" spans="2:5" ht="18.75">
      <c r="B8" s="1888"/>
      <c r="D8" s="147"/>
      <c r="E8" s="147"/>
    </row>
    <row r="9" spans="2:5" ht="18.75">
      <c r="B9" s="1888"/>
      <c r="D9" s="147"/>
      <c r="E9" s="147"/>
    </row>
    <row r="10" spans="2:5" ht="18.75">
      <c r="B10" s="1888"/>
      <c r="D10" s="147"/>
      <c r="E10" s="147"/>
    </row>
    <row r="11" spans="2:5" ht="18.75">
      <c r="B11" s="1888"/>
      <c r="D11" s="147"/>
      <c r="E11" s="147"/>
    </row>
    <row r="12" spans="2:5" ht="18.75">
      <c r="B12" s="1888"/>
      <c r="D12" s="147"/>
      <c r="E12" s="147"/>
    </row>
    <row r="13" spans="2:5" ht="18.75">
      <c r="B13" s="1888"/>
      <c r="D13" s="147"/>
      <c r="E13" s="147"/>
    </row>
    <row r="14" spans="2:5" ht="18.75">
      <c r="B14" s="1888"/>
      <c r="D14" s="147"/>
      <c r="E14" s="147"/>
    </row>
    <row r="15" spans="2:5">
      <c r="B15" s="1888"/>
    </row>
    <row r="16" spans="2:5">
      <c r="B16" s="1888"/>
    </row>
    <row r="17" spans="2:11">
      <c r="B17" s="1888"/>
    </row>
    <row r="18" spans="2:11">
      <c r="B18" s="1888"/>
    </row>
    <row r="19" spans="2:11">
      <c r="B19" s="1888"/>
    </row>
    <row r="20" spans="2:11">
      <c r="B20" s="1888"/>
    </row>
    <row r="21" spans="2:11">
      <c r="B21" s="1888"/>
    </row>
    <row r="22" spans="2:11">
      <c r="B22" s="1888"/>
    </row>
    <row r="24" spans="2:11" ht="21.75" customHeight="1">
      <c r="D24" s="10" t="s">
        <v>1586</v>
      </c>
      <c r="E24" s="11">
        <v>2024</v>
      </c>
      <c r="F24" s="12">
        <v>2023</v>
      </c>
      <c r="G24" s="12">
        <v>2022</v>
      </c>
      <c r="H24" s="12">
        <v>2021</v>
      </c>
      <c r="I24" s="9">
        <v>2020</v>
      </c>
      <c r="J24" s="12">
        <v>2019</v>
      </c>
      <c r="K24" s="9">
        <v>2018</v>
      </c>
    </row>
    <row r="25" spans="2:11" ht="21.75" customHeight="1">
      <c r="D25" s="303" t="s">
        <v>838</v>
      </c>
      <c r="E25" s="776">
        <v>1.77</v>
      </c>
      <c r="F25" s="777">
        <v>1.07</v>
      </c>
      <c r="G25" s="777">
        <v>0.99</v>
      </c>
      <c r="H25" s="777">
        <v>0.9</v>
      </c>
      <c r="I25" s="778">
        <v>1.04</v>
      </c>
      <c r="J25" s="777">
        <v>1.19</v>
      </c>
      <c r="K25" s="778">
        <v>0.48</v>
      </c>
    </row>
    <row r="26" spans="2:11" ht="21.75" customHeight="1">
      <c r="D26" s="304" t="s">
        <v>839</v>
      </c>
      <c r="E26" s="779">
        <v>4.07</v>
      </c>
      <c r="F26" s="1210">
        <v>3.72</v>
      </c>
      <c r="G26" s="1210">
        <v>5.83</v>
      </c>
      <c r="H26" s="1210">
        <v>1.97</v>
      </c>
      <c r="I26" s="780">
        <v>2.5299999999999998</v>
      </c>
      <c r="J26" s="1210">
        <v>2.88</v>
      </c>
      <c r="K26" s="780">
        <v>3.49</v>
      </c>
    </row>
    <row r="27" spans="2:11" ht="21.75" customHeight="1">
      <c r="D27" s="304" t="s">
        <v>840</v>
      </c>
      <c r="E27" s="779">
        <v>4.6100000000000003</v>
      </c>
      <c r="F27" s="1210">
        <v>5.58</v>
      </c>
      <c r="G27" s="1210">
        <v>8.49</v>
      </c>
      <c r="H27" s="1210">
        <v>8.85</v>
      </c>
      <c r="I27" s="780">
        <v>10</v>
      </c>
      <c r="J27" s="1210">
        <v>12.96</v>
      </c>
      <c r="K27" s="780">
        <v>15.31</v>
      </c>
    </row>
    <row r="28" spans="2:11" ht="21.75" customHeight="1">
      <c r="D28" s="304" t="s">
        <v>841</v>
      </c>
      <c r="E28" s="779">
        <v>6.16</v>
      </c>
      <c r="F28" s="1210">
        <v>6.81</v>
      </c>
      <c r="G28" s="1210">
        <v>5.86</v>
      </c>
      <c r="H28" s="1210">
        <v>4.5599999999999996</v>
      </c>
      <c r="I28" s="780">
        <v>3.18</v>
      </c>
      <c r="J28" s="1210">
        <v>4.3099999999999996</v>
      </c>
      <c r="K28" s="780">
        <v>6.03</v>
      </c>
    </row>
    <row r="29" spans="2:11" ht="21.75" customHeight="1">
      <c r="D29" s="306" t="s">
        <v>1587</v>
      </c>
      <c r="E29" s="779">
        <v>16.61</v>
      </c>
      <c r="F29" s="1211">
        <f>SUM(F25:F28)</f>
        <v>17.18</v>
      </c>
      <c r="G29" s="1211">
        <f>SUM(G25:G28)</f>
        <v>21.17</v>
      </c>
      <c r="H29" s="1211">
        <v>16.27</v>
      </c>
      <c r="I29" s="781">
        <v>16.760000000000002</v>
      </c>
      <c r="J29" s="1211">
        <v>21.35</v>
      </c>
      <c r="K29" s="781">
        <v>25.31</v>
      </c>
    </row>
    <row r="30" spans="2:11" ht="21.75" customHeight="1"/>
    <row r="31" spans="2:11" ht="21.75" customHeight="1">
      <c r="D31" s="10" t="s">
        <v>1588</v>
      </c>
      <c r="E31" s="11">
        <v>2024</v>
      </c>
      <c r="F31" s="12">
        <v>2023</v>
      </c>
      <c r="G31" s="12">
        <v>2022</v>
      </c>
      <c r="H31" s="12">
        <v>2021</v>
      </c>
      <c r="I31" s="9">
        <v>2020</v>
      </c>
      <c r="J31" s="12">
        <v>2019</v>
      </c>
      <c r="K31" s="9">
        <v>2018</v>
      </c>
    </row>
    <row r="32" spans="2:11" ht="21.75" customHeight="1">
      <c r="D32" s="303" t="s">
        <v>1589</v>
      </c>
      <c r="E32" s="776">
        <v>0.1</v>
      </c>
      <c r="F32" s="777">
        <v>0.26425262914395198</v>
      </c>
      <c r="G32" s="777">
        <v>0.53</v>
      </c>
      <c r="H32" s="777">
        <v>0.29779404999999998</v>
      </c>
      <c r="I32" s="778">
        <v>0.19</v>
      </c>
      <c r="J32" s="777">
        <v>0.28000000000000003</v>
      </c>
      <c r="K32" s="778">
        <v>0.28000000000000003</v>
      </c>
    </row>
    <row r="33" spans="4:11" ht="21.75" customHeight="1">
      <c r="D33" s="304" t="s">
        <v>1590</v>
      </c>
      <c r="E33" s="779">
        <v>6.85</v>
      </c>
      <c r="F33" s="1210">
        <v>7.8949009927068001</v>
      </c>
      <c r="G33" s="1210">
        <v>8.58</v>
      </c>
      <c r="H33" s="1210">
        <v>8.5058459559061301</v>
      </c>
      <c r="I33" s="780">
        <v>9.32</v>
      </c>
      <c r="J33" s="1210">
        <v>13.3</v>
      </c>
      <c r="K33" s="780">
        <v>16.02</v>
      </c>
    </row>
    <row r="34" spans="4:11" ht="21.75" customHeight="1">
      <c r="D34" s="304" t="s">
        <v>1591</v>
      </c>
      <c r="E34" s="779">
        <v>4.17</v>
      </c>
      <c r="F34" s="1210">
        <v>3.4936132346944602</v>
      </c>
      <c r="G34" s="1210">
        <v>3.29</v>
      </c>
      <c r="H34" s="1210">
        <v>2.9600265977014599</v>
      </c>
      <c r="I34" s="780">
        <v>1.98</v>
      </c>
      <c r="J34" s="1210">
        <v>3.72</v>
      </c>
      <c r="K34" s="780">
        <v>3.96</v>
      </c>
    </row>
    <row r="35" spans="4:11" ht="21.75" customHeight="1">
      <c r="D35" s="304" t="s">
        <v>1592</v>
      </c>
      <c r="E35" s="779">
        <v>0.89</v>
      </c>
      <c r="F35" s="1210">
        <v>0.846482486952711</v>
      </c>
      <c r="G35" s="1210">
        <v>1</v>
      </c>
      <c r="H35" s="1210">
        <v>1.0353567006467801</v>
      </c>
      <c r="I35" s="780">
        <v>1.38</v>
      </c>
      <c r="J35" s="1210">
        <v>0.81</v>
      </c>
      <c r="K35" s="780">
        <v>0.76</v>
      </c>
    </row>
    <row r="36" spans="4:11" ht="21.75" customHeight="1">
      <c r="D36" s="304" t="s">
        <v>1593</v>
      </c>
      <c r="E36" s="779">
        <v>3.51</v>
      </c>
      <c r="F36" s="1210">
        <v>3.5367176135484701</v>
      </c>
      <c r="G36" s="1210">
        <v>5.89</v>
      </c>
      <c r="H36" s="1210">
        <v>1.4672750836722701</v>
      </c>
      <c r="I36" s="780">
        <v>1.17</v>
      </c>
      <c r="J36" s="1210">
        <v>1.86</v>
      </c>
      <c r="K36" s="780">
        <v>2.29</v>
      </c>
    </row>
    <row r="37" spans="4:11" ht="21.75" customHeight="1">
      <c r="D37" s="304" t="s">
        <v>1594</v>
      </c>
      <c r="E37" s="779">
        <v>1.0900000000000001</v>
      </c>
      <c r="F37" s="1210">
        <v>1.14642293283827</v>
      </c>
      <c r="G37" s="1210">
        <v>1.93</v>
      </c>
      <c r="H37" s="1210">
        <v>2.0018735490345998</v>
      </c>
      <c r="I37" s="780">
        <v>2.71</v>
      </c>
      <c r="J37" s="1210">
        <v>1.38</v>
      </c>
      <c r="K37" s="780">
        <v>2</v>
      </c>
    </row>
    <row r="38" spans="4:11" ht="21.75" customHeight="1">
      <c r="D38" s="306" t="s">
        <v>1074</v>
      </c>
      <c r="E38" s="779">
        <f>+SUM(E32:E37)</f>
        <v>16.61</v>
      </c>
      <c r="F38" s="1211">
        <f t="shared" ref="F38:K38" si="0">SUM(F32:F37)</f>
        <v>17.182389889884664</v>
      </c>
      <c r="G38" s="1211">
        <f t="shared" si="0"/>
        <v>21.22</v>
      </c>
      <c r="H38" s="1211">
        <f t="shared" si="0"/>
        <v>16.268171936961238</v>
      </c>
      <c r="I38" s="781">
        <f t="shared" si="0"/>
        <v>16.75</v>
      </c>
      <c r="J38" s="1211">
        <f t="shared" si="0"/>
        <v>21.349999999999998</v>
      </c>
      <c r="K38" s="781">
        <f t="shared" si="0"/>
        <v>25.310000000000002</v>
      </c>
    </row>
    <row r="39" spans="4:11" ht="21.75" customHeight="1">
      <c r="D39" s="739" t="s">
        <v>1595</v>
      </c>
      <c r="E39" s="163"/>
      <c r="F39" s="925"/>
      <c r="G39" s="925"/>
      <c r="H39" s="925"/>
      <c r="I39" s="925"/>
      <c r="J39" s="925"/>
      <c r="K39" s="925"/>
    </row>
    <row r="40" spans="4:11" ht="21.75" customHeight="1">
      <c r="D40" s="2071" t="s">
        <v>1970</v>
      </c>
      <c r="E40" s="2071"/>
      <c r="F40" s="2073"/>
      <c r="G40" s="2073"/>
      <c r="H40" s="2073"/>
      <c r="I40" s="2073"/>
      <c r="J40" s="2073"/>
    </row>
    <row r="41" spans="4:11" ht="21.75" customHeight="1"/>
    <row r="42" spans="4:11" ht="21.75" customHeight="1"/>
    <row r="43" spans="4:11" ht="21.75" customHeight="1">
      <c r="D43" s="10" t="s">
        <v>1596</v>
      </c>
      <c r="E43" s="11">
        <v>2024</v>
      </c>
      <c r="F43" s="12">
        <v>2023</v>
      </c>
      <c r="G43" s="12">
        <v>2022</v>
      </c>
      <c r="H43" s="12">
        <v>2021</v>
      </c>
      <c r="I43" s="9">
        <v>2020</v>
      </c>
      <c r="J43" s="12">
        <v>2019</v>
      </c>
      <c r="K43" s="9">
        <v>2018</v>
      </c>
    </row>
    <row r="44" spans="4:11" ht="21.75" customHeight="1">
      <c r="D44" s="303" t="s">
        <v>1589</v>
      </c>
      <c r="E44" s="776">
        <v>4.6899999999999997E-3</v>
      </c>
      <c r="F44" s="777">
        <v>4.8637400000000001E-3</v>
      </c>
      <c r="G44" s="777">
        <v>0</v>
      </c>
      <c r="H44" s="777">
        <v>7.7003999999999996E-3</v>
      </c>
      <c r="I44" s="778">
        <v>1.8199500000000001E-3</v>
      </c>
      <c r="J44" s="777">
        <v>1.5243500000000001E-3</v>
      </c>
      <c r="K44" s="778">
        <v>0</v>
      </c>
    </row>
    <row r="45" spans="4:11" ht="21.75" customHeight="1">
      <c r="D45" s="304" t="s">
        <v>1590</v>
      </c>
      <c r="E45" s="779">
        <v>0.05</v>
      </c>
      <c r="F45" s="1210">
        <v>4.1068250000000001E-2</v>
      </c>
      <c r="G45" s="1210">
        <v>0</v>
      </c>
      <c r="H45" s="1210">
        <v>4.6591189999999998E-2</v>
      </c>
      <c r="I45" s="780">
        <v>0.21600813904339899</v>
      </c>
      <c r="J45" s="1210">
        <v>4.837031E-2</v>
      </c>
      <c r="K45" s="780">
        <v>1.02050172605E-2</v>
      </c>
    </row>
    <row r="46" spans="4:11" ht="21.75" customHeight="1">
      <c r="D46" s="304" t="s">
        <v>1591</v>
      </c>
      <c r="E46" s="779">
        <v>0.8</v>
      </c>
      <c r="F46" s="1210">
        <v>0.47820081371060003</v>
      </c>
      <c r="G46" s="1210">
        <v>0.26</v>
      </c>
      <c r="H46" s="1210">
        <v>8.8789935905999803E-2</v>
      </c>
      <c r="I46" s="780">
        <v>8.2852286632800004E-2</v>
      </c>
      <c r="J46" s="1210">
        <v>0.27215804999999998</v>
      </c>
      <c r="K46" s="780">
        <v>0.1915440594998</v>
      </c>
    </row>
    <row r="47" spans="4:11" ht="21.75" customHeight="1">
      <c r="D47" s="304" t="s">
        <v>1592</v>
      </c>
      <c r="E47" s="779">
        <v>0.59</v>
      </c>
      <c r="F47" s="1210">
        <v>0.4837608939793</v>
      </c>
      <c r="G47" s="1210">
        <v>0.63</v>
      </c>
      <c r="H47" s="1210">
        <v>0.54849478141199903</v>
      </c>
      <c r="I47" s="780">
        <v>0.55130580236890003</v>
      </c>
      <c r="J47" s="1210">
        <v>0.59594493999999998</v>
      </c>
      <c r="K47" s="780">
        <v>0.21244909964729999</v>
      </c>
    </row>
    <row r="48" spans="4:11" ht="21.75" customHeight="1">
      <c r="D48" s="304" t="s">
        <v>1593</v>
      </c>
      <c r="E48" s="779">
        <v>0.2</v>
      </c>
      <c r="F48" s="1210">
        <v>0</v>
      </c>
      <c r="G48" s="1210">
        <v>0</v>
      </c>
      <c r="H48" s="1210">
        <v>4.2485527956199497E-2</v>
      </c>
      <c r="I48" s="780">
        <v>1.5395560000000001E-2</v>
      </c>
      <c r="J48" s="1210">
        <v>0.17768157000000001</v>
      </c>
      <c r="K48" s="780">
        <v>1.7273718E-2</v>
      </c>
    </row>
    <row r="49" spans="4:11" ht="21.75" customHeight="1">
      <c r="D49" s="304" t="s">
        <v>1594</v>
      </c>
      <c r="E49" s="779">
        <v>0.13</v>
      </c>
      <c r="F49" s="1210">
        <v>6.1074300482799999E-2</v>
      </c>
      <c r="G49" s="1210">
        <v>0.1</v>
      </c>
      <c r="H49" s="1210">
        <v>0.1612285770346</v>
      </c>
      <c r="I49" s="780">
        <v>0.17375181339609999</v>
      </c>
      <c r="J49" s="1210">
        <v>9.4028860000000006E-2</v>
      </c>
      <c r="K49" s="780">
        <v>4.8556396028799999E-2</v>
      </c>
    </row>
    <row r="50" spans="4:11" ht="21.75" customHeight="1">
      <c r="D50" s="306" t="s">
        <v>1074</v>
      </c>
      <c r="E50" s="779">
        <f t="shared" ref="E50" si="1">SUM(E44:E49)</f>
        <v>1.7746900000000001</v>
      </c>
      <c r="F50" s="1211">
        <f t="shared" ref="F50:K50" si="2">SUM(F44:F49)</f>
        <v>1.0689679981727001</v>
      </c>
      <c r="G50" s="1211">
        <f t="shared" si="2"/>
        <v>0.99</v>
      </c>
      <c r="H50" s="1211">
        <f t="shared" si="2"/>
        <v>0.89529041230879836</v>
      </c>
      <c r="I50" s="781">
        <f t="shared" si="2"/>
        <v>1.041133551441199</v>
      </c>
      <c r="J50" s="1211">
        <f t="shared" si="2"/>
        <v>1.1897080800000002</v>
      </c>
      <c r="K50" s="781">
        <f t="shared" si="2"/>
        <v>0.4800282904364</v>
      </c>
    </row>
    <row r="51" spans="4:11" ht="21.75" customHeight="1">
      <c r="D51" s="739" t="s">
        <v>1597</v>
      </c>
      <c r="E51" s="163"/>
      <c r="F51" s="925"/>
      <c r="G51" s="925"/>
      <c r="H51" s="925"/>
      <c r="I51" s="925"/>
      <c r="J51" s="925"/>
      <c r="K51" s="925"/>
    </row>
    <row r="52" spans="4:11" ht="21.75" customHeight="1"/>
    <row r="53" spans="4:11" ht="21.75" customHeight="1"/>
    <row r="54" spans="4:11" ht="21.75" customHeight="1">
      <c r="D54" s="10" t="s">
        <v>1598</v>
      </c>
      <c r="E54" s="11">
        <v>2024</v>
      </c>
      <c r="F54" s="12">
        <v>2023</v>
      </c>
      <c r="G54" s="12">
        <v>2022</v>
      </c>
      <c r="H54" s="12">
        <v>2021</v>
      </c>
      <c r="I54" s="9">
        <v>2020</v>
      </c>
      <c r="J54" s="12">
        <v>2019</v>
      </c>
      <c r="K54" s="9">
        <v>2018</v>
      </c>
    </row>
    <row r="55" spans="4:11" ht="21.75" customHeight="1">
      <c r="D55" s="303" t="s">
        <v>1589</v>
      </c>
      <c r="E55" s="776">
        <v>0</v>
      </c>
      <c r="F55" s="777">
        <v>2.2449491802002002E-2</v>
      </c>
      <c r="G55" s="777">
        <v>0</v>
      </c>
      <c r="H55" s="777">
        <v>0</v>
      </c>
      <c r="I55" s="778">
        <v>6.3567416000002E-2</v>
      </c>
      <c r="J55" s="777">
        <v>7.6927800000000005E-2</v>
      </c>
      <c r="K55" s="778">
        <v>5.5555662156214998E-2</v>
      </c>
    </row>
    <row r="56" spans="4:11" ht="21.75" customHeight="1">
      <c r="D56" s="304" t="s">
        <v>1590</v>
      </c>
      <c r="E56" s="779">
        <v>0.21</v>
      </c>
      <c r="F56" s="1210">
        <v>0.299814785162488</v>
      </c>
      <c r="G56" s="1210">
        <v>0.4</v>
      </c>
      <c r="H56" s="1210">
        <v>0.37824207590613601</v>
      </c>
      <c r="I56" s="780">
        <v>0.12994752666999301</v>
      </c>
      <c r="J56" s="1210">
        <v>0.15669548</v>
      </c>
      <c r="K56" s="780">
        <v>0.12919818608660899</v>
      </c>
    </row>
    <row r="57" spans="4:11" ht="21.75" customHeight="1">
      <c r="D57" s="304" t="s">
        <v>1591</v>
      </c>
      <c r="E57" s="779">
        <v>1.32</v>
      </c>
      <c r="F57" s="1210">
        <v>1.0384744391879499</v>
      </c>
      <c r="G57" s="1210">
        <v>1.02</v>
      </c>
      <c r="H57" s="1210">
        <v>1.29633799179547</v>
      </c>
      <c r="I57" s="780">
        <v>1.31646253789382</v>
      </c>
      <c r="J57" s="1210">
        <v>2.2159166899999998</v>
      </c>
      <c r="K57" s="780">
        <v>2.5823146976431102</v>
      </c>
    </row>
    <row r="58" spans="4:11" ht="21.75" customHeight="1">
      <c r="D58" s="304" t="s">
        <v>1592</v>
      </c>
      <c r="E58" s="779">
        <v>4.0000000000000001E-3</v>
      </c>
      <c r="F58" s="1210">
        <v>7.3761702609999999E-3</v>
      </c>
      <c r="G58" s="1210">
        <v>0</v>
      </c>
      <c r="H58" s="1210">
        <v>7.4342599234783993E-2</v>
      </c>
      <c r="I58" s="780">
        <v>8.1842497193496996E-2</v>
      </c>
      <c r="J58" s="1210">
        <v>9.0299039999999997E-2</v>
      </c>
      <c r="K58" s="780">
        <v>4.7044794311008997E-2</v>
      </c>
    </row>
    <row r="59" spans="4:11" ht="21.75" customHeight="1">
      <c r="D59" s="304" t="s">
        <v>1593</v>
      </c>
      <c r="E59" s="779">
        <v>2.48</v>
      </c>
      <c r="F59" s="1210">
        <v>2.2984096289104801</v>
      </c>
      <c r="G59" s="1210">
        <v>4.41</v>
      </c>
      <c r="H59" s="1210">
        <v>0.20585060571607</v>
      </c>
      <c r="I59" s="780">
        <v>9.3037208332101995E-2</v>
      </c>
      <c r="J59" s="1210">
        <v>0.23307506</v>
      </c>
      <c r="K59" s="780">
        <v>0.57486766483662699</v>
      </c>
    </row>
    <row r="60" spans="4:11" ht="21.75" customHeight="1">
      <c r="D60" s="304" t="s">
        <v>1594</v>
      </c>
      <c r="E60" s="779">
        <v>0.06</v>
      </c>
      <c r="F60" s="1210">
        <v>5.7253321738101E-2</v>
      </c>
      <c r="G60" s="1210">
        <v>0</v>
      </c>
      <c r="H60" s="1210">
        <v>1.2888611999996E-2</v>
      </c>
      <c r="I60" s="780">
        <v>0.85011401750002802</v>
      </c>
      <c r="J60" s="1210">
        <v>0.10682419999999999</v>
      </c>
      <c r="K60" s="780">
        <v>0.10229833802761</v>
      </c>
    </row>
    <row r="61" spans="4:11" ht="21.75" customHeight="1">
      <c r="D61" s="306" t="s">
        <v>1074</v>
      </c>
      <c r="E61" s="779">
        <f t="shared" ref="E61" si="3">SUM(E55:E60)</f>
        <v>4.0739999999999998</v>
      </c>
      <c r="F61" s="1211">
        <f t="shared" ref="F61:K61" si="4">SUM(F55:F60)</f>
        <v>3.7237778370620211</v>
      </c>
      <c r="G61" s="1211">
        <f t="shared" si="4"/>
        <v>5.83</v>
      </c>
      <c r="H61" s="1211">
        <f t="shared" si="4"/>
        <v>1.9676618846524561</v>
      </c>
      <c r="I61" s="781">
        <f t="shared" si="4"/>
        <v>2.5349712035894423</v>
      </c>
      <c r="J61" s="1211">
        <f t="shared" si="4"/>
        <v>2.8797382700000003</v>
      </c>
      <c r="K61" s="781">
        <f t="shared" si="4"/>
        <v>3.4912793430611804</v>
      </c>
    </row>
    <row r="62" spans="4:11" ht="21.75" customHeight="1">
      <c r="D62" s="739"/>
      <c r="E62" s="163"/>
      <c r="F62" s="925"/>
      <c r="G62" s="925"/>
      <c r="H62" s="925"/>
      <c r="I62" s="925"/>
      <c r="J62" s="925"/>
      <c r="K62" s="925"/>
    </row>
    <row r="63" spans="4:11" ht="21.75" customHeight="1">
      <c r="D63" s="739"/>
      <c r="E63" s="163"/>
      <c r="F63" s="925"/>
      <c r="G63" s="925"/>
      <c r="H63" s="925"/>
      <c r="I63" s="925"/>
      <c r="J63" s="925"/>
      <c r="K63" s="925"/>
    </row>
    <row r="64" spans="4:11" ht="21.75" customHeight="1">
      <c r="D64" s="10" t="s">
        <v>1599</v>
      </c>
      <c r="E64" s="11">
        <v>2024</v>
      </c>
      <c r="F64" s="12">
        <v>2023</v>
      </c>
      <c r="G64" s="12">
        <v>2022</v>
      </c>
      <c r="H64" s="12">
        <v>2021</v>
      </c>
      <c r="I64" s="9">
        <v>2020</v>
      </c>
      <c r="J64" s="12">
        <v>2019</v>
      </c>
      <c r="K64" s="9">
        <v>2018</v>
      </c>
    </row>
    <row r="65" spans="4:11" ht="21.75" customHeight="1">
      <c r="D65" s="303" t="s">
        <v>1589</v>
      </c>
      <c r="E65" s="776">
        <v>0.04</v>
      </c>
      <c r="F65" s="777">
        <v>3.8262717341949901E-2</v>
      </c>
      <c r="G65" s="777">
        <v>0.33</v>
      </c>
      <c r="H65" s="777">
        <v>0.13477848000000001</v>
      </c>
      <c r="I65" s="778">
        <v>2.51075E-3</v>
      </c>
      <c r="J65" s="777">
        <v>5.7355100000000001E-3</v>
      </c>
      <c r="K65" s="778">
        <v>3.07406E-3</v>
      </c>
    </row>
    <row r="66" spans="4:11" ht="21.75" customHeight="1">
      <c r="D66" s="304" t="s">
        <v>1590</v>
      </c>
      <c r="E66" s="779">
        <v>2.77</v>
      </c>
      <c r="F66" s="1210">
        <v>3.3463904375443101</v>
      </c>
      <c r="G66" s="1210">
        <v>5.66</v>
      </c>
      <c r="H66" s="1210">
        <v>6.1826046500000098</v>
      </c>
      <c r="I66" s="780">
        <v>8.2818795499999993</v>
      </c>
      <c r="J66" s="1210">
        <v>11.374393899999999</v>
      </c>
      <c r="K66" s="780">
        <v>13.842921970000001</v>
      </c>
    </row>
    <row r="67" spans="4:11" ht="21.75" customHeight="1">
      <c r="D67" s="304" t="s">
        <v>1591</v>
      </c>
      <c r="E67" s="779">
        <v>1.17</v>
      </c>
      <c r="F67" s="1210">
        <v>1.2222664217959101</v>
      </c>
      <c r="G67" s="1210">
        <v>1.45</v>
      </c>
      <c r="H67" s="1210">
        <v>1.43420053</v>
      </c>
      <c r="I67" s="780">
        <v>0.37192984000000001</v>
      </c>
      <c r="J67" s="1210">
        <v>0.61195136000000006</v>
      </c>
      <c r="K67" s="780">
        <v>0.50450074</v>
      </c>
    </row>
    <row r="68" spans="4:11" ht="21.75" customHeight="1">
      <c r="D68" s="304" t="s">
        <v>1592</v>
      </c>
      <c r="E68" s="779">
        <v>0.08</v>
      </c>
      <c r="F68" s="1210">
        <v>7.6277372712411404E-2</v>
      </c>
      <c r="G68" s="1210">
        <v>0.24</v>
      </c>
      <c r="H68" s="1210">
        <v>0.23417821999999999</v>
      </c>
      <c r="I68" s="780">
        <v>0.64401039999999998</v>
      </c>
      <c r="J68" s="1210">
        <v>6.3656879999999999E-2</v>
      </c>
      <c r="K68" s="780">
        <v>4.1333769999999999E-2</v>
      </c>
    </row>
    <row r="69" spans="4:11" ht="21.75" customHeight="1">
      <c r="D69" s="304" t="s">
        <v>1593</v>
      </c>
      <c r="E69" s="779">
        <v>0.36</v>
      </c>
      <c r="F69" s="1210">
        <v>0.61681621463798897</v>
      </c>
      <c r="G69" s="1210">
        <v>0.7</v>
      </c>
      <c r="H69" s="1210">
        <v>0.71691109000000097</v>
      </c>
      <c r="I69" s="780">
        <v>0.64544837000000099</v>
      </c>
      <c r="J69" s="1210">
        <v>0.86246657999999998</v>
      </c>
      <c r="K69" s="780">
        <v>0.89661542000000005</v>
      </c>
    </row>
    <row r="70" spans="4:11" ht="21.75" customHeight="1">
      <c r="D70" s="304" t="s">
        <v>1594</v>
      </c>
      <c r="E70" s="779">
        <v>0.19</v>
      </c>
      <c r="F70" s="1210">
        <v>0.27514131061737401</v>
      </c>
      <c r="G70" s="1210">
        <v>0.11</v>
      </c>
      <c r="H70" s="1210">
        <v>0.14679324999999999</v>
      </c>
      <c r="I70" s="780">
        <v>5.2866700000000003E-2</v>
      </c>
      <c r="J70" s="1210">
        <v>4.6225830000000002E-2</v>
      </c>
      <c r="K70" s="780">
        <v>2.6537680000000001E-2</v>
      </c>
    </row>
    <row r="71" spans="4:11" ht="21.75" customHeight="1">
      <c r="D71" s="306" t="s">
        <v>1074</v>
      </c>
      <c r="E71" s="779">
        <f>SUM(E65:E70)</f>
        <v>4.6100000000000003</v>
      </c>
      <c r="F71" s="1211">
        <f t="shared" ref="F71:K71" si="5">SUM(F65:F70)</f>
        <v>5.5751544746499446</v>
      </c>
      <c r="G71" s="1211">
        <f t="shared" si="5"/>
        <v>8.49</v>
      </c>
      <c r="H71" s="1211">
        <f t="shared" si="5"/>
        <v>8.8494662200000107</v>
      </c>
      <c r="I71" s="781">
        <f t="shared" si="5"/>
        <v>9.9986456100000005</v>
      </c>
      <c r="J71" s="1211">
        <f t="shared" si="5"/>
        <v>12.964430059999998</v>
      </c>
      <c r="K71" s="781">
        <f t="shared" si="5"/>
        <v>15.314983639999999</v>
      </c>
    </row>
    <row r="72" spans="4:11" ht="21.75" customHeight="1">
      <c r="D72" s="176"/>
      <c r="E72" s="176"/>
      <c r="F72" s="235"/>
      <c r="G72" s="235"/>
      <c r="H72" s="235"/>
      <c r="I72" s="235"/>
      <c r="J72" s="235"/>
      <c r="K72" s="235"/>
    </row>
    <row r="73" spans="4:11" ht="21.75" customHeight="1">
      <c r="D73" s="176"/>
      <c r="E73" s="176"/>
      <c r="F73" s="235"/>
      <c r="G73" s="235"/>
      <c r="H73" s="235"/>
      <c r="I73" s="235"/>
      <c r="J73" s="235"/>
      <c r="K73" s="235"/>
    </row>
    <row r="74" spans="4:11" ht="21.75" customHeight="1">
      <c r="D74" s="10" t="s">
        <v>1600</v>
      </c>
      <c r="E74" s="11">
        <v>2024</v>
      </c>
      <c r="F74" s="12">
        <v>2023</v>
      </c>
      <c r="G74" s="12">
        <v>2022</v>
      </c>
      <c r="H74" s="12">
        <v>2021</v>
      </c>
      <c r="I74" s="9">
        <v>2020</v>
      </c>
      <c r="J74" s="12">
        <v>2019</v>
      </c>
      <c r="K74" s="9">
        <v>2018</v>
      </c>
    </row>
    <row r="75" spans="4:11" ht="21.75" customHeight="1">
      <c r="D75" s="303" t="s">
        <v>1589</v>
      </c>
      <c r="E75" s="776">
        <v>5.5E-2</v>
      </c>
      <c r="F75" s="777">
        <v>0.19867667999999999</v>
      </c>
      <c r="G75" s="777">
        <v>0.2</v>
      </c>
      <c r="H75" s="777">
        <v>0.15531517</v>
      </c>
      <c r="I75" s="778">
        <v>0.12599411999999999</v>
      </c>
      <c r="J75" s="777">
        <v>0.19731908000000001</v>
      </c>
      <c r="K75" s="778">
        <v>0.22307099999999999</v>
      </c>
    </row>
    <row r="76" spans="4:11" ht="21.75" customHeight="1">
      <c r="D76" s="304" t="s">
        <v>1590</v>
      </c>
      <c r="E76" s="779">
        <v>3.81</v>
      </c>
      <c r="F76" s="1210">
        <v>4.20762752</v>
      </c>
      <c r="G76" s="1210">
        <v>2.52</v>
      </c>
      <c r="H76" s="1210">
        <v>1.8984080400000001</v>
      </c>
      <c r="I76" s="780">
        <v>0.69637751999999997</v>
      </c>
      <c r="J76" s="1210">
        <v>1.7229192799999999</v>
      </c>
      <c r="K76" s="780">
        <v>2.0404100000000001</v>
      </c>
    </row>
    <row r="77" spans="4:11" ht="21.75" customHeight="1">
      <c r="D77" s="304" t="s">
        <v>1591</v>
      </c>
      <c r="E77" s="779">
        <v>0.88</v>
      </c>
      <c r="F77" s="1210">
        <v>0.75467156000000002</v>
      </c>
      <c r="G77" s="1210">
        <v>0.55000000000000004</v>
      </c>
      <c r="H77" s="1210">
        <v>0.14069814</v>
      </c>
      <c r="I77" s="780">
        <v>0.21349340999999999</v>
      </c>
      <c r="J77" s="1210">
        <v>0.61533393999999997</v>
      </c>
      <c r="K77" s="780">
        <v>0.67793199999999998</v>
      </c>
    </row>
    <row r="78" spans="4:11" ht="21.75" customHeight="1">
      <c r="D78" s="304" t="s">
        <v>1592</v>
      </c>
      <c r="E78" s="779">
        <v>0.22</v>
      </c>
      <c r="F78" s="1210">
        <v>0.27906805000000001</v>
      </c>
      <c r="G78" s="1210">
        <v>0.1</v>
      </c>
      <c r="H78" s="1210">
        <v>0.1783411</v>
      </c>
      <c r="I78" s="780">
        <v>9.9083459999999998E-2</v>
      </c>
      <c r="J78" s="1210">
        <v>5.7935090000000002E-2</v>
      </c>
      <c r="K78" s="780">
        <v>0.45940900000000001</v>
      </c>
    </row>
    <row r="79" spans="4:11" ht="21.75" customHeight="1">
      <c r="D79" s="304" t="s">
        <v>1593</v>
      </c>
      <c r="E79" s="779">
        <v>0.47</v>
      </c>
      <c r="F79" s="1210">
        <v>0.62149177</v>
      </c>
      <c r="G79" s="1210">
        <v>0.77</v>
      </c>
      <c r="H79" s="1210">
        <v>0.50202785999999999</v>
      </c>
      <c r="I79" s="780">
        <v>0.41875680999999998</v>
      </c>
      <c r="J79" s="1210">
        <v>0.58226688000000004</v>
      </c>
      <c r="K79" s="780">
        <v>0.80074699999999999</v>
      </c>
    </row>
    <row r="80" spans="4:11" ht="21.75" customHeight="1">
      <c r="D80" s="304" t="s">
        <v>1594</v>
      </c>
      <c r="E80" s="779">
        <v>0.72</v>
      </c>
      <c r="F80" s="1210">
        <v>0.75295400000000001</v>
      </c>
      <c r="G80" s="1210">
        <v>1.72</v>
      </c>
      <c r="H80" s="1210">
        <v>1.68096311</v>
      </c>
      <c r="I80" s="780">
        <v>1.6305269499999999</v>
      </c>
      <c r="J80" s="1210">
        <v>1.1355270200000001</v>
      </c>
      <c r="K80" s="780">
        <v>1.8269820000000001</v>
      </c>
    </row>
    <row r="81" spans="4:11" ht="21.75" customHeight="1">
      <c r="D81" s="306" t="s">
        <v>1074</v>
      </c>
      <c r="E81" s="779">
        <f>SUM(E75:E80)</f>
        <v>6.1549999999999994</v>
      </c>
      <c r="F81" s="1211">
        <f t="shared" ref="F81:K81" si="6">SUM(F75:F80)</f>
        <v>6.8144895800000009</v>
      </c>
      <c r="G81" s="1211">
        <f t="shared" si="6"/>
        <v>5.86</v>
      </c>
      <c r="H81" s="1211">
        <f t="shared" si="6"/>
        <v>4.5557534200000003</v>
      </c>
      <c r="I81" s="781">
        <f t="shared" si="6"/>
        <v>3.1842322699999999</v>
      </c>
      <c r="J81" s="1211">
        <f t="shared" si="6"/>
        <v>4.3113012900000003</v>
      </c>
      <c r="K81" s="781">
        <f t="shared" si="6"/>
        <v>6.0285510000000002</v>
      </c>
    </row>
  </sheetData>
  <sheetProtection algorithmName="SHA-512" hashValue="LsUIZO3BSv7GQfc5Bs6ENhIMfDjaAK9vTUz7faacK7rbdu5fS6EA0on4+l2Ieh7ltm3TUTzRA9aSAXO4/rckDA==" saltValue="X/MpUyNm2wUQC+g7WZ2FiA==" spinCount="100000" sheet="1" objects="1" scenarios="1"/>
  <mergeCells count="2">
    <mergeCell ref="D40:J40"/>
    <mergeCell ref="B5:B22"/>
  </mergeCells>
  <pageMargins left="0.75" right="0.75" top="1" bottom="1" header="0.5" footer="0.5"/>
  <pageSetup orientation="portrait" horizontalDpi="4294967295" verticalDpi="4294967295" r:id="rId1"/>
  <customProperties>
    <customPr name="_pios_id" r:id="rId2"/>
  </customProperties>
  <ignoredErrors>
    <ignoredError sqref="F29:G29 E38:K38 E50:K50" formulaRange="1"/>
  </ignoredErrors>
  <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B5:N56"/>
  <sheetViews>
    <sheetView showGridLines="0" showRuler="0" workbookViewId="0"/>
  </sheetViews>
  <sheetFormatPr defaultColWidth="12.85546875" defaultRowHeight="12.75"/>
  <cols>
    <col min="1" max="3" width="12.85546875" style="148"/>
    <col min="4" max="4" width="45.5703125" style="148" customWidth="1"/>
    <col min="5" max="12" width="14.5703125" style="148" customWidth="1"/>
    <col min="13" max="13" width="14.140625" style="148" customWidth="1"/>
    <col min="14" max="16384" width="12.85546875" style="148"/>
  </cols>
  <sheetData>
    <row r="5" spans="2:10" ht="21.75" customHeight="1">
      <c r="B5" s="1888"/>
      <c r="D5" s="147" t="s">
        <v>1601</v>
      </c>
      <c r="E5" s="218"/>
      <c r="F5" s="651"/>
      <c r="G5" s="651"/>
      <c r="H5" s="651"/>
      <c r="I5" s="651"/>
    </row>
    <row r="6" spans="2:10" ht="21.75" customHeight="1">
      <c r="B6" s="1888"/>
      <c r="D6" s="34" t="s">
        <v>1602</v>
      </c>
      <c r="E6" s="218"/>
      <c r="F6" s="651"/>
      <c r="G6" s="651"/>
      <c r="H6" s="651"/>
      <c r="I6" s="651"/>
      <c r="J6" s="651"/>
    </row>
    <row r="7" spans="2:10" ht="21.75" customHeight="1">
      <c r="B7" s="1888"/>
      <c r="D7" s="341" t="s">
        <v>1603</v>
      </c>
      <c r="E7" s="280">
        <v>2024</v>
      </c>
      <c r="F7" s="192">
        <v>2023</v>
      </c>
      <c r="G7" s="192">
        <v>2022</v>
      </c>
      <c r="H7" s="192">
        <v>2021</v>
      </c>
      <c r="I7" s="192">
        <v>2020</v>
      </c>
      <c r="J7" s="193">
        <v>2019</v>
      </c>
    </row>
    <row r="8" spans="2:10" ht="21.75" customHeight="1">
      <c r="B8" s="1888"/>
      <c r="D8" s="369" t="s">
        <v>580</v>
      </c>
      <c r="E8" s="370">
        <v>0</v>
      </c>
      <c r="F8" s="371">
        <v>0</v>
      </c>
      <c r="G8" s="371">
        <v>0</v>
      </c>
      <c r="H8" s="371">
        <v>0</v>
      </c>
      <c r="I8" s="371">
        <v>0</v>
      </c>
      <c r="J8" s="441">
        <v>0</v>
      </c>
    </row>
    <row r="9" spans="2:10" ht="21.75" customHeight="1">
      <c r="B9" s="1888"/>
      <c r="D9" s="372" t="s">
        <v>579</v>
      </c>
      <c r="E9" s="1212">
        <v>0</v>
      </c>
      <c r="F9" s="1213">
        <v>0</v>
      </c>
      <c r="G9" s="1213">
        <v>0</v>
      </c>
      <c r="H9" s="1213">
        <v>0</v>
      </c>
      <c r="I9" s="1213">
        <v>0</v>
      </c>
      <c r="J9" s="1214">
        <v>1</v>
      </c>
    </row>
    <row r="10" spans="2:10" ht="21.75" customHeight="1">
      <c r="B10" s="1888"/>
      <c r="D10" s="372" t="s">
        <v>578</v>
      </c>
      <c r="E10" s="582">
        <v>0</v>
      </c>
      <c r="F10" s="489">
        <v>0</v>
      </c>
      <c r="G10" s="489">
        <v>0</v>
      </c>
      <c r="H10" s="489">
        <v>0</v>
      </c>
      <c r="I10" s="489">
        <v>0</v>
      </c>
      <c r="J10" s="487">
        <v>0</v>
      </c>
    </row>
    <row r="11" spans="2:10" ht="21.75" customHeight="1">
      <c r="B11" s="1888"/>
      <c r="D11" s="372" t="s">
        <v>577</v>
      </c>
      <c r="E11" s="1212">
        <v>0</v>
      </c>
      <c r="F11" s="1213">
        <v>0</v>
      </c>
      <c r="G11" s="1213">
        <v>0</v>
      </c>
      <c r="H11" s="1213">
        <v>0</v>
      </c>
      <c r="I11" s="1213">
        <v>0</v>
      </c>
      <c r="J11" s="1214">
        <v>0</v>
      </c>
    </row>
    <row r="12" spans="2:10" ht="21.75" customHeight="1">
      <c r="B12" s="1888"/>
      <c r="D12" s="372" t="s">
        <v>576</v>
      </c>
      <c r="E12" s="582">
        <v>6</v>
      </c>
      <c r="F12" s="489">
        <v>8</v>
      </c>
      <c r="G12" s="489">
        <v>7</v>
      </c>
      <c r="H12" s="489">
        <v>8</v>
      </c>
      <c r="I12" s="489">
        <v>5</v>
      </c>
      <c r="J12" s="487">
        <v>5</v>
      </c>
    </row>
    <row r="13" spans="2:10" ht="21.75" customHeight="1">
      <c r="B13" s="1888"/>
      <c r="D13" s="372" t="s">
        <v>574</v>
      </c>
      <c r="E13" s="1212">
        <v>9</v>
      </c>
      <c r="F13" s="1213">
        <v>8</v>
      </c>
      <c r="G13" s="1213">
        <v>9</v>
      </c>
      <c r="H13" s="1213">
        <v>4</v>
      </c>
      <c r="I13" s="1213">
        <v>7</v>
      </c>
      <c r="J13" s="1214">
        <v>13</v>
      </c>
    </row>
    <row r="14" spans="2:10" ht="21.75" customHeight="1">
      <c r="B14" s="1888"/>
      <c r="D14" s="372" t="s">
        <v>575</v>
      </c>
      <c r="E14" s="582">
        <v>3</v>
      </c>
      <c r="F14" s="489">
        <v>13</v>
      </c>
      <c r="G14" s="489">
        <v>22</v>
      </c>
      <c r="H14" s="489">
        <v>14</v>
      </c>
      <c r="I14" s="489">
        <v>13</v>
      </c>
      <c r="J14" s="487">
        <v>21</v>
      </c>
    </row>
    <row r="15" spans="2:10" ht="21.75" customHeight="1">
      <c r="B15" s="1888"/>
      <c r="D15" s="372" t="s">
        <v>572</v>
      </c>
      <c r="E15" s="1212">
        <v>17</v>
      </c>
      <c r="F15" s="1213">
        <v>33</v>
      </c>
      <c r="G15" s="1213">
        <v>50</v>
      </c>
      <c r="H15" s="1213">
        <v>35</v>
      </c>
      <c r="I15" s="1213">
        <v>105</v>
      </c>
      <c r="J15" s="1214">
        <v>37</v>
      </c>
    </row>
    <row r="16" spans="2:10" ht="21.75" customHeight="1">
      <c r="B16" s="1888"/>
      <c r="D16" s="372" t="s">
        <v>573</v>
      </c>
      <c r="E16" s="1212">
        <v>6</v>
      </c>
      <c r="F16" s="1213">
        <v>9</v>
      </c>
      <c r="G16" s="1213">
        <v>4</v>
      </c>
      <c r="H16" s="1213">
        <v>4</v>
      </c>
      <c r="I16" s="1213">
        <v>9</v>
      </c>
      <c r="J16" s="1214">
        <v>0</v>
      </c>
    </row>
    <row r="17" spans="2:10" ht="21.75" customHeight="1">
      <c r="B17" s="1888"/>
      <c r="D17" s="400" t="s">
        <v>842</v>
      </c>
      <c r="E17" s="582">
        <f t="shared" ref="E17:J17" si="0">SUM(E8:E16)</f>
        <v>41</v>
      </c>
      <c r="F17" s="489">
        <f t="shared" si="0"/>
        <v>71</v>
      </c>
      <c r="G17" s="489">
        <f t="shared" si="0"/>
        <v>92</v>
      </c>
      <c r="H17" s="489">
        <f t="shared" si="0"/>
        <v>65</v>
      </c>
      <c r="I17" s="489">
        <f t="shared" si="0"/>
        <v>139</v>
      </c>
      <c r="J17" s="487">
        <f t="shared" si="0"/>
        <v>77</v>
      </c>
    </row>
    <row r="18" spans="2:10" ht="21.75" customHeight="1">
      <c r="B18" s="1888"/>
      <c r="D18" s="176"/>
      <c r="E18" s="176"/>
      <c r="F18" s="176"/>
      <c r="G18" s="176"/>
      <c r="H18" s="176"/>
      <c r="I18" s="176"/>
      <c r="J18" s="176"/>
    </row>
    <row r="19" spans="2:10" ht="21.75" customHeight="1">
      <c r="B19" s="1888"/>
      <c r="D19" s="34" t="s">
        <v>1604</v>
      </c>
      <c r="E19" s="218"/>
      <c r="F19" s="651"/>
      <c r="G19" s="651"/>
      <c r="H19" s="651"/>
      <c r="I19" s="651"/>
      <c r="J19" s="651"/>
    </row>
    <row r="20" spans="2:10" ht="21.75" customHeight="1">
      <c r="B20" s="1888"/>
      <c r="D20" s="341" t="s">
        <v>1605</v>
      </c>
      <c r="E20" s="280">
        <v>2024</v>
      </c>
      <c r="F20" s="192">
        <v>2023</v>
      </c>
      <c r="G20" s="192">
        <v>2022</v>
      </c>
      <c r="H20" s="192">
        <v>2021</v>
      </c>
      <c r="I20" s="192">
        <v>2020</v>
      </c>
      <c r="J20" s="193">
        <v>2019</v>
      </c>
    </row>
    <row r="21" spans="2:10" ht="21.75" customHeight="1">
      <c r="B21" s="1888"/>
      <c r="D21" s="369" t="s">
        <v>1606</v>
      </c>
      <c r="E21" s="370">
        <v>1</v>
      </c>
      <c r="F21" s="371">
        <v>1</v>
      </c>
      <c r="G21" s="371">
        <v>0</v>
      </c>
      <c r="H21" s="371">
        <f>1+7+1</f>
        <v>9</v>
      </c>
      <c r="I21" s="371">
        <f>5+2+1+9</f>
        <v>17</v>
      </c>
      <c r="J21" s="441">
        <v>8</v>
      </c>
    </row>
    <row r="22" spans="2:10" ht="21.75" customHeight="1">
      <c r="B22" s="1888"/>
      <c r="D22" s="372" t="s">
        <v>1607</v>
      </c>
      <c r="E22" s="1212">
        <v>11</v>
      </c>
      <c r="F22" s="1213">
        <v>19</v>
      </c>
      <c r="G22" s="1213">
        <v>48</v>
      </c>
      <c r="H22" s="1213">
        <f>1+1+4</f>
        <v>6</v>
      </c>
      <c r="I22" s="1213">
        <f>1+3+8</f>
        <v>12</v>
      </c>
      <c r="J22" s="1214">
        <v>18</v>
      </c>
    </row>
    <row r="23" spans="2:10" ht="21.75" customHeight="1">
      <c r="D23" s="372" t="s">
        <v>1608</v>
      </c>
      <c r="E23" s="582">
        <v>5</v>
      </c>
      <c r="F23" s="489">
        <v>1</v>
      </c>
      <c r="G23" s="489">
        <v>2</v>
      </c>
      <c r="H23" s="489">
        <v>0</v>
      </c>
      <c r="I23" s="489">
        <v>0</v>
      </c>
      <c r="J23" s="487">
        <v>7</v>
      </c>
    </row>
    <row r="24" spans="2:10" ht="21.75" customHeight="1">
      <c r="D24" s="372" t="s">
        <v>1609</v>
      </c>
      <c r="E24" s="1212">
        <v>0</v>
      </c>
      <c r="F24" s="1213">
        <v>2</v>
      </c>
      <c r="G24" s="1213">
        <v>7</v>
      </c>
      <c r="H24" s="1213">
        <f>6+4</f>
        <v>10</v>
      </c>
      <c r="I24" s="1213">
        <v>9</v>
      </c>
      <c r="J24" s="1214">
        <v>18</v>
      </c>
    </row>
    <row r="25" spans="2:10" ht="21.75" customHeight="1">
      <c r="D25" s="372" t="s">
        <v>1610</v>
      </c>
      <c r="E25" s="582">
        <v>12</v>
      </c>
      <c r="F25" s="489">
        <v>34</v>
      </c>
      <c r="G25" s="489">
        <v>16</v>
      </c>
      <c r="H25" s="489">
        <f>18+7</f>
        <v>25</v>
      </c>
      <c r="I25" s="489">
        <v>75</v>
      </c>
      <c r="J25" s="487">
        <v>11</v>
      </c>
    </row>
    <row r="26" spans="2:10" ht="21.75" customHeight="1">
      <c r="D26" s="372" t="s">
        <v>1611</v>
      </c>
      <c r="E26" s="1212">
        <v>1</v>
      </c>
      <c r="F26" s="1213">
        <v>0</v>
      </c>
      <c r="G26" s="1213">
        <v>2</v>
      </c>
      <c r="H26" s="1213">
        <v>0</v>
      </c>
      <c r="I26" s="1213">
        <v>3</v>
      </c>
      <c r="J26" s="1214">
        <v>4</v>
      </c>
    </row>
    <row r="27" spans="2:10" ht="21.75" customHeight="1">
      <c r="D27" s="372" t="s">
        <v>1612</v>
      </c>
      <c r="E27" s="582">
        <v>0</v>
      </c>
      <c r="F27" s="489">
        <v>1</v>
      </c>
      <c r="G27" s="489">
        <v>0</v>
      </c>
      <c r="H27" s="489">
        <v>0</v>
      </c>
      <c r="I27" s="489">
        <v>0</v>
      </c>
      <c r="J27" s="487">
        <v>0</v>
      </c>
    </row>
    <row r="28" spans="2:10" ht="21.75" customHeight="1">
      <c r="D28" s="372" t="s">
        <v>1613</v>
      </c>
      <c r="E28" s="1212">
        <v>4</v>
      </c>
      <c r="F28" s="1213">
        <v>1</v>
      </c>
      <c r="G28" s="1213">
        <v>7</v>
      </c>
      <c r="H28" s="1213">
        <f>5</f>
        <v>5</v>
      </c>
      <c r="I28" s="1213">
        <f>4+4</f>
        <v>8</v>
      </c>
      <c r="J28" s="1214">
        <v>3</v>
      </c>
    </row>
    <row r="29" spans="2:10" ht="21.75" customHeight="1">
      <c r="D29" s="372" t="s">
        <v>1614</v>
      </c>
      <c r="E29" s="1212">
        <v>0</v>
      </c>
      <c r="F29" s="1213">
        <v>3</v>
      </c>
      <c r="G29" s="1213">
        <v>7</v>
      </c>
      <c r="H29" s="1213">
        <v>0</v>
      </c>
      <c r="I29" s="1213">
        <v>0</v>
      </c>
      <c r="J29" s="1214">
        <v>8</v>
      </c>
    </row>
    <row r="30" spans="2:10" ht="21.75" customHeight="1">
      <c r="D30" s="372" t="s">
        <v>1615</v>
      </c>
      <c r="E30" s="582">
        <v>0</v>
      </c>
      <c r="F30" s="489">
        <v>3</v>
      </c>
      <c r="G30" s="489">
        <v>0</v>
      </c>
      <c r="H30" s="489">
        <f>10</f>
        <v>10</v>
      </c>
      <c r="I30" s="489">
        <v>2</v>
      </c>
      <c r="J30" s="487">
        <v>0</v>
      </c>
    </row>
    <row r="31" spans="2:10" ht="21.75" customHeight="1">
      <c r="D31" s="372" t="s">
        <v>1616</v>
      </c>
      <c r="E31" s="1212">
        <v>0</v>
      </c>
      <c r="F31" s="1213">
        <v>0</v>
      </c>
      <c r="G31" s="1213">
        <v>0</v>
      </c>
      <c r="H31" s="1213">
        <v>0</v>
      </c>
      <c r="I31" s="1213">
        <v>0</v>
      </c>
      <c r="J31" s="1214">
        <v>0</v>
      </c>
    </row>
    <row r="32" spans="2:10" ht="21.75" customHeight="1">
      <c r="D32" s="372" t="s">
        <v>1617</v>
      </c>
      <c r="E32" s="1212">
        <v>7</v>
      </c>
      <c r="F32" s="1213">
        <v>6</v>
      </c>
      <c r="G32" s="1213">
        <v>3</v>
      </c>
      <c r="H32" s="1213">
        <v>0</v>
      </c>
      <c r="I32" s="1213">
        <f>5+8</f>
        <v>13</v>
      </c>
      <c r="J32" s="1214">
        <v>0</v>
      </c>
    </row>
    <row r="33" spans="4:14" ht="21.75" customHeight="1">
      <c r="D33" s="400" t="s">
        <v>1074</v>
      </c>
      <c r="E33" s="582">
        <f t="shared" ref="E33:J33" si="1">SUM(E21:E32)</f>
        <v>41</v>
      </c>
      <c r="F33" s="489">
        <f t="shared" si="1"/>
        <v>71</v>
      </c>
      <c r="G33" s="489">
        <f t="shared" si="1"/>
        <v>92</v>
      </c>
      <c r="H33" s="489">
        <f t="shared" si="1"/>
        <v>65</v>
      </c>
      <c r="I33" s="489">
        <f t="shared" si="1"/>
        <v>139</v>
      </c>
      <c r="J33" s="487">
        <f t="shared" si="1"/>
        <v>77</v>
      </c>
    </row>
    <row r="35" spans="4:14" ht="27.6" customHeight="1">
      <c r="D35" s="189" t="s">
        <v>1618</v>
      </c>
      <c r="E35" s="218"/>
      <c r="F35" s="651"/>
      <c r="G35" s="651"/>
      <c r="H35" s="651"/>
      <c r="I35" s="651"/>
      <c r="J35" s="651"/>
      <c r="K35" s="651"/>
      <c r="L35" s="651"/>
    </row>
    <row r="36" spans="4:14" ht="21.75" customHeight="1">
      <c r="D36" s="1215"/>
      <c r="E36" s="2188">
        <v>2024</v>
      </c>
      <c r="F36" s="2189"/>
      <c r="G36" s="2186">
        <v>2023</v>
      </c>
      <c r="H36" s="2187"/>
      <c r="I36" s="2186">
        <v>2022</v>
      </c>
      <c r="J36" s="2187"/>
      <c r="K36" s="2186">
        <v>2021</v>
      </c>
      <c r="L36" s="2187"/>
      <c r="M36" s="2186">
        <v>2020</v>
      </c>
      <c r="N36" s="2187"/>
    </row>
    <row r="37" spans="4:14" ht="38.450000000000003" customHeight="1">
      <c r="D37" s="1203" t="s">
        <v>1619</v>
      </c>
      <c r="E37" s="1192" t="s">
        <v>1620</v>
      </c>
      <c r="F37" s="1193" t="s">
        <v>1621</v>
      </c>
      <c r="G37" s="1194" t="s">
        <v>1620</v>
      </c>
      <c r="H37" s="1195" t="s">
        <v>1621</v>
      </c>
      <c r="I37" s="1194" t="s">
        <v>1620</v>
      </c>
      <c r="J37" s="1195" t="s">
        <v>1621</v>
      </c>
      <c r="K37" s="1194" t="s">
        <v>1620</v>
      </c>
      <c r="L37" s="1195" t="s">
        <v>1621</v>
      </c>
      <c r="M37" s="1194" t="s">
        <v>1620</v>
      </c>
      <c r="N37" s="1195" t="s">
        <v>1621</v>
      </c>
    </row>
    <row r="38" spans="4:14" ht="21.75" customHeight="1">
      <c r="D38" s="783" t="s">
        <v>580</v>
      </c>
      <c r="E38" s="568">
        <v>0</v>
      </c>
      <c r="F38" s="1224">
        <v>0</v>
      </c>
      <c r="G38" s="1216">
        <v>0</v>
      </c>
      <c r="H38" s="1226">
        <v>0</v>
      </c>
      <c r="I38" s="1222">
        <v>0</v>
      </c>
      <c r="J38" s="1229" t="s">
        <v>1579</v>
      </c>
      <c r="K38" s="1222">
        <v>0</v>
      </c>
      <c r="L38" s="1229" t="s">
        <v>1579</v>
      </c>
      <c r="M38" s="1222">
        <v>0</v>
      </c>
      <c r="N38" s="1846" t="s">
        <v>1579</v>
      </c>
    </row>
    <row r="39" spans="4:14" ht="21.75" customHeight="1">
      <c r="D39" s="1219" t="s">
        <v>579</v>
      </c>
      <c r="E39" s="1212">
        <v>0</v>
      </c>
      <c r="F39" s="1225">
        <v>0</v>
      </c>
      <c r="G39" s="1218">
        <v>0</v>
      </c>
      <c r="H39" s="1227">
        <v>0</v>
      </c>
      <c r="I39" s="1220">
        <v>0</v>
      </c>
      <c r="J39" s="1227" t="s">
        <v>1579</v>
      </c>
      <c r="K39" s="1220">
        <v>0</v>
      </c>
      <c r="L39" s="1227" t="s">
        <v>1579</v>
      </c>
      <c r="M39" s="1220">
        <v>0</v>
      </c>
      <c r="N39" s="1230" t="s">
        <v>1579</v>
      </c>
    </row>
    <row r="40" spans="4:14" ht="21.75" customHeight="1">
      <c r="D40" s="1219" t="s">
        <v>578</v>
      </c>
      <c r="E40" s="582">
        <v>0</v>
      </c>
      <c r="F40" s="1225">
        <v>0</v>
      </c>
      <c r="G40" s="1218">
        <v>0</v>
      </c>
      <c r="H40" s="1227">
        <v>0</v>
      </c>
      <c r="I40" s="1220">
        <v>0</v>
      </c>
      <c r="J40" s="1227" t="s">
        <v>1579</v>
      </c>
      <c r="K40" s="1220">
        <v>0</v>
      </c>
      <c r="L40" s="1227" t="s">
        <v>1579</v>
      </c>
      <c r="M40" s="1220">
        <v>0</v>
      </c>
      <c r="N40" s="1230" t="s">
        <v>1579</v>
      </c>
    </row>
    <row r="41" spans="4:14" ht="21.75" customHeight="1">
      <c r="D41" s="1219" t="s">
        <v>577</v>
      </c>
      <c r="E41" s="1212">
        <v>0</v>
      </c>
      <c r="F41" s="1225">
        <v>0</v>
      </c>
      <c r="G41" s="1218">
        <v>0</v>
      </c>
      <c r="H41" s="1227">
        <v>0</v>
      </c>
      <c r="I41" s="1220">
        <v>0</v>
      </c>
      <c r="J41" s="1227" t="s">
        <v>1579</v>
      </c>
      <c r="K41" s="1220">
        <v>0</v>
      </c>
      <c r="L41" s="1227" t="s">
        <v>1579</v>
      </c>
      <c r="M41" s="1220">
        <v>0</v>
      </c>
      <c r="N41" s="1230" t="s">
        <v>1579</v>
      </c>
    </row>
    <row r="42" spans="4:14" ht="21.75" customHeight="1">
      <c r="D42" s="1219" t="s">
        <v>576</v>
      </c>
      <c r="E42" s="582">
        <f>+E12</f>
        <v>6</v>
      </c>
      <c r="F42" s="1225">
        <v>1</v>
      </c>
      <c r="G42" s="1218">
        <v>8</v>
      </c>
      <c r="H42" s="1227">
        <v>1</v>
      </c>
      <c r="I42" s="1220">
        <v>7</v>
      </c>
      <c r="J42" s="1227">
        <v>1</v>
      </c>
      <c r="K42" s="1218">
        <v>8</v>
      </c>
      <c r="L42" s="1227">
        <v>0.88</v>
      </c>
      <c r="M42" s="1218">
        <v>5</v>
      </c>
      <c r="N42" s="1230">
        <v>1</v>
      </c>
    </row>
    <row r="43" spans="4:14" ht="21.75" customHeight="1">
      <c r="D43" s="1219" t="s">
        <v>574</v>
      </c>
      <c r="E43" s="582">
        <f t="shared" ref="E43:E46" si="2">+E13</f>
        <v>9</v>
      </c>
      <c r="F43" s="1225">
        <v>1</v>
      </c>
      <c r="G43" s="1218">
        <v>8</v>
      </c>
      <c r="H43" s="1227">
        <v>1</v>
      </c>
      <c r="I43" s="1220">
        <v>9</v>
      </c>
      <c r="J43" s="1227">
        <v>0</v>
      </c>
      <c r="K43" s="1218">
        <v>4</v>
      </c>
      <c r="L43" s="1227">
        <v>1</v>
      </c>
      <c r="M43" s="1218">
        <v>7</v>
      </c>
      <c r="N43" s="1230">
        <v>0.43</v>
      </c>
    </row>
    <row r="44" spans="4:14" ht="21.75" customHeight="1">
      <c r="D44" s="1219" t="s">
        <v>575</v>
      </c>
      <c r="E44" s="582">
        <f t="shared" si="2"/>
        <v>3</v>
      </c>
      <c r="F44" s="1225">
        <v>1</v>
      </c>
      <c r="G44" s="1218">
        <v>13</v>
      </c>
      <c r="H44" s="1227">
        <v>1</v>
      </c>
      <c r="I44" s="1220">
        <v>22</v>
      </c>
      <c r="J44" s="1227">
        <v>1</v>
      </c>
      <c r="K44" s="1218">
        <v>14</v>
      </c>
      <c r="L44" s="1227">
        <v>1</v>
      </c>
      <c r="M44" s="1218">
        <v>13</v>
      </c>
      <c r="N44" s="1230">
        <v>1</v>
      </c>
    </row>
    <row r="45" spans="4:14" ht="21.75" customHeight="1">
      <c r="D45" s="1219" t="s">
        <v>572</v>
      </c>
      <c r="E45" s="582">
        <f t="shared" si="2"/>
        <v>17</v>
      </c>
      <c r="F45" s="1225">
        <v>0.94117647058823528</v>
      </c>
      <c r="G45" s="1218">
        <v>33</v>
      </c>
      <c r="H45" s="1227">
        <v>0.60609999999999997</v>
      </c>
      <c r="I45" s="1220">
        <v>50</v>
      </c>
      <c r="J45" s="1227">
        <v>0.26</v>
      </c>
      <c r="K45" s="1218">
        <v>35</v>
      </c>
      <c r="L45" s="1227">
        <v>0.66</v>
      </c>
      <c r="M45" s="1218">
        <v>105</v>
      </c>
      <c r="N45" s="1230">
        <v>0.55000000000000004</v>
      </c>
    </row>
    <row r="46" spans="4:14" ht="21.75" customHeight="1">
      <c r="D46" s="1219" t="s">
        <v>573</v>
      </c>
      <c r="E46" s="582">
        <f t="shared" si="2"/>
        <v>6</v>
      </c>
      <c r="F46" s="1225">
        <v>0.66666666666666663</v>
      </c>
      <c r="G46" s="1218">
        <v>9</v>
      </c>
      <c r="H46" s="1227">
        <v>1</v>
      </c>
      <c r="I46" s="1220">
        <v>4</v>
      </c>
      <c r="J46" s="1227">
        <v>1</v>
      </c>
      <c r="K46" s="1218">
        <v>4</v>
      </c>
      <c r="L46" s="1227">
        <v>1</v>
      </c>
      <c r="M46" s="1218">
        <v>9</v>
      </c>
      <c r="N46" s="1230">
        <v>1</v>
      </c>
    </row>
    <row r="47" spans="4:14" ht="21.75" customHeight="1">
      <c r="D47" s="1223" t="s">
        <v>842</v>
      </c>
      <c r="E47" s="1212">
        <f>SUM(E38:E46)</f>
        <v>41</v>
      </c>
      <c r="F47" s="1225">
        <f>SUM(F38:F46)/5</f>
        <v>0.92156862745098045</v>
      </c>
      <c r="G47" s="1154">
        <f>SUM(G38:G46)</f>
        <v>71</v>
      </c>
      <c r="H47" s="1228">
        <f>SUM(H38:H46)/5</f>
        <v>0.92121999999999993</v>
      </c>
      <c r="I47" s="1221">
        <f>SUM(I38:I46)</f>
        <v>92</v>
      </c>
      <c r="J47" s="1228">
        <f>SUM(J38:J46)/5</f>
        <v>0.65199999999999991</v>
      </c>
      <c r="K47" s="1154">
        <f>SUM(K38:K46)</f>
        <v>65</v>
      </c>
      <c r="L47" s="1228">
        <f>SUM(L38:L46)/5</f>
        <v>0.90800000000000003</v>
      </c>
      <c r="M47" s="1154">
        <f>SUM(M38:M46)</f>
        <v>139</v>
      </c>
      <c r="N47" s="1231">
        <f>SUM(N38:N46)/5</f>
        <v>0.79599999999999993</v>
      </c>
    </row>
    <row r="48" spans="4:14">
      <c r="D48" s="1217"/>
      <c r="E48" s="1217"/>
      <c r="F48" s="1217"/>
      <c r="G48" s="286"/>
      <c r="H48" s="286"/>
      <c r="I48" s="176"/>
      <c r="J48" s="176"/>
      <c r="K48" s="176"/>
      <c r="L48" s="176"/>
      <c r="M48" s="176"/>
    </row>
    <row r="49" spans="4:10" ht="21.75" customHeight="1">
      <c r="D49" s="34" t="s">
        <v>1622</v>
      </c>
    </row>
    <row r="50" spans="4:10" ht="26.85" customHeight="1">
      <c r="D50" s="341"/>
      <c r="E50" s="280">
        <v>2024</v>
      </c>
      <c r="F50" s="192">
        <v>2023</v>
      </c>
      <c r="G50" s="192">
        <v>2022</v>
      </c>
      <c r="H50" s="192">
        <v>2021</v>
      </c>
      <c r="I50" s="192">
        <v>2020</v>
      </c>
      <c r="J50" s="193">
        <v>2019</v>
      </c>
    </row>
    <row r="51" spans="4:10" ht="21.75" customHeight="1">
      <c r="D51" s="369" t="s">
        <v>842</v>
      </c>
      <c r="E51" s="370">
        <v>0</v>
      </c>
      <c r="F51" s="371">
        <v>0</v>
      </c>
      <c r="G51" s="371">
        <v>0</v>
      </c>
      <c r="H51" s="371">
        <v>0</v>
      </c>
      <c r="I51" s="371">
        <v>0</v>
      </c>
      <c r="J51" s="441">
        <v>0</v>
      </c>
    </row>
    <row r="52" spans="4:10" ht="22.35" customHeight="1"/>
    <row r="53" spans="4:10" ht="27" customHeight="1">
      <c r="D53" s="34" t="s">
        <v>1623</v>
      </c>
      <c r="E53" s="34"/>
      <c r="F53" s="34"/>
      <c r="G53" s="34"/>
      <c r="H53" s="34"/>
      <c r="I53" s="34"/>
      <c r="J53" s="34"/>
    </row>
    <row r="54" spans="4:10" ht="22.35" customHeight="1">
      <c r="D54" s="341"/>
      <c r="E54" s="280">
        <v>2024</v>
      </c>
      <c r="F54" s="192">
        <v>2023</v>
      </c>
      <c r="G54" s="192">
        <v>2022</v>
      </c>
      <c r="H54" s="192">
        <v>2021</v>
      </c>
      <c r="I54" s="192">
        <v>2020</v>
      </c>
      <c r="J54" s="193">
        <v>2019</v>
      </c>
    </row>
    <row r="55" spans="4:10" ht="24.6" customHeight="1">
      <c r="D55" s="1850" t="s">
        <v>1624</v>
      </c>
      <c r="E55" s="370">
        <v>2</v>
      </c>
      <c r="F55" s="371">
        <v>2</v>
      </c>
      <c r="G55" s="371">
        <v>2</v>
      </c>
      <c r="H55" s="371">
        <v>2</v>
      </c>
      <c r="I55" s="371">
        <v>2</v>
      </c>
      <c r="J55" s="441">
        <v>2</v>
      </c>
    </row>
    <row r="56" spans="4:10" ht="24.6" customHeight="1">
      <c r="D56" s="1851" t="s">
        <v>1625</v>
      </c>
      <c r="E56" s="1847">
        <f>+E55/9</f>
        <v>0.22222222222222221</v>
      </c>
      <c r="F56" s="1848">
        <f>+F55/8</f>
        <v>0.25</v>
      </c>
      <c r="G56" s="1848">
        <f>+G55/8</f>
        <v>0.25</v>
      </c>
      <c r="H56" s="1848">
        <f>+H55/8</f>
        <v>0.25</v>
      </c>
      <c r="I56" s="1848">
        <f>+I55/8</f>
        <v>0.25</v>
      </c>
      <c r="J56" s="1849">
        <f>+J55/8</f>
        <v>0.25</v>
      </c>
    </row>
  </sheetData>
  <sheetProtection algorithmName="SHA-512" hashValue="SON7IkbQCzq+U+axGaQNo19uRmsI6/UlqVT/VeqXlLYkjPSpIKsLiO/RWZszepP4N1lPP4kjvD/1XjaFGhjWsw==" saltValue="MO4lwpXoHKNjWfFJ0p+lKQ==" spinCount="100000" sheet="1" objects="1" scenarios="1"/>
  <mergeCells count="6">
    <mergeCell ref="B5:B22"/>
    <mergeCell ref="G36:H36"/>
    <mergeCell ref="I36:J36"/>
    <mergeCell ref="K36:L36"/>
    <mergeCell ref="M36:N36"/>
    <mergeCell ref="E36:F36"/>
  </mergeCells>
  <pageMargins left="0.75" right="0.75" top="1" bottom="1" header="0.5" footer="0.5"/>
  <pageSetup orientation="portrait" horizontalDpi="4294967295" verticalDpi="4294967295" r:id="rId1"/>
  <customProperties>
    <customPr name="_pios_id" r:id="rId2"/>
  </customProperties>
  <drawing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B60E6B-55BB-4A03-A70A-3BC8939AA11B}">
  <dimension ref="B5:J67"/>
  <sheetViews>
    <sheetView showGridLines="0" showRuler="0" workbookViewId="0"/>
  </sheetViews>
  <sheetFormatPr defaultColWidth="12.85546875" defaultRowHeight="12.75"/>
  <cols>
    <col min="1" max="3" width="12.85546875" style="148"/>
    <col min="4" max="4" width="41.5703125" style="148" customWidth="1"/>
    <col min="5" max="10" width="14.5703125" style="148" customWidth="1"/>
    <col min="11" max="16384" width="12.85546875" style="148"/>
  </cols>
  <sheetData>
    <row r="5" spans="2:10" ht="18.75">
      <c r="B5" s="1888"/>
      <c r="D5" s="147" t="s">
        <v>1626</v>
      </c>
      <c r="E5" s="147"/>
    </row>
    <row r="6" spans="2:10">
      <c r="B6" s="1888"/>
      <c r="D6" s="34" t="s">
        <v>1627</v>
      </c>
      <c r="E6" s="34"/>
      <c r="F6" s="34"/>
      <c r="G6" s="34"/>
      <c r="H6" s="34"/>
      <c r="I6" s="34"/>
      <c r="J6" s="34"/>
    </row>
    <row r="7" spans="2:10">
      <c r="B7" s="1888"/>
      <c r="D7" s="34"/>
      <c r="E7" s="34"/>
      <c r="F7" s="34"/>
      <c r="G7" s="34"/>
      <c r="H7" s="34"/>
      <c r="I7" s="34"/>
      <c r="J7" s="34"/>
    </row>
    <row r="8" spans="2:10">
      <c r="B8" s="1888"/>
      <c r="D8" s="34"/>
      <c r="E8" s="34"/>
      <c r="F8" s="1267"/>
      <c r="G8" s="34"/>
      <c r="H8" s="34"/>
      <c r="I8" s="34"/>
      <c r="J8" s="34"/>
    </row>
    <row r="9" spans="2:10">
      <c r="B9" s="1888"/>
      <c r="D9" s="34"/>
      <c r="E9" s="34"/>
      <c r="F9" s="34"/>
      <c r="G9" s="34"/>
      <c r="H9" s="34"/>
      <c r="I9" s="34"/>
      <c r="J9" s="34"/>
    </row>
    <row r="10" spans="2:10" ht="14.1" customHeight="1">
      <c r="B10" s="1888"/>
      <c r="D10" s="369" t="s">
        <v>1628</v>
      </c>
      <c r="E10" s="370">
        <f>E64</f>
        <v>896</v>
      </c>
      <c r="F10" s="34"/>
      <c r="G10" s="2190" t="s">
        <v>1629</v>
      </c>
      <c r="H10" s="2191"/>
      <c r="I10" s="2191"/>
      <c r="J10" s="2192"/>
    </row>
    <row r="11" spans="2:10" ht="14.1" customHeight="1">
      <c r="B11" s="1888"/>
      <c r="D11" s="372" t="s">
        <v>1277</v>
      </c>
      <c r="E11" s="1212">
        <f>E65</f>
        <v>466</v>
      </c>
      <c r="F11" s="34"/>
      <c r="G11" s="2193" t="s">
        <v>1630</v>
      </c>
      <c r="H11" s="2194"/>
      <c r="I11" s="2194"/>
      <c r="J11" s="2195"/>
    </row>
    <row r="12" spans="2:10" ht="45" customHeight="1">
      <c r="B12" s="1888"/>
      <c r="D12" s="372" t="s">
        <v>1631</v>
      </c>
      <c r="E12" s="1212">
        <f>E66</f>
        <v>690</v>
      </c>
      <c r="F12" s="34"/>
      <c r="G12" s="2196" t="s">
        <v>1632</v>
      </c>
      <c r="H12" s="2197"/>
      <c r="I12" s="2197"/>
      <c r="J12" s="2198"/>
    </row>
    <row r="13" spans="2:10">
      <c r="B13" s="1888"/>
      <c r="D13" s="34"/>
      <c r="E13" s="34"/>
      <c r="F13" s="34"/>
      <c r="G13" s="34"/>
      <c r="H13" s="34"/>
      <c r="I13" s="34"/>
      <c r="J13" s="34"/>
    </row>
    <row r="14" spans="2:10">
      <c r="B14" s="1888"/>
      <c r="D14" s="34"/>
      <c r="E14" s="34"/>
      <c r="F14" s="34"/>
      <c r="G14" s="34"/>
      <c r="H14" s="34"/>
      <c r="I14" s="34"/>
      <c r="J14" s="34"/>
    </row>
    <row r="15" spans="2:10">
      <c r="B15" s="1888"/>
      <c r="D15" s="34"/>
      <c r="E15" s="34"/>
      <c r="F15" s="34"/>
      <c r="G15" s="34"/>
      <c r="H15" s="34"/>
      <c r="I15" s="34"/>
      <c r="J15" s="34"/>
    </row>
    <row r="16" spans="2:10">
      <c r="B16" s="1888"/>
      <c r="D16" s="34"/>
      <c r="E16" s="34"/>
      <c r="F16" s="34"/>
      <c r="G16" s="34"/>
      <c r="H16" s="34"/>
      <c r="I16" s="34"/>
      <c r="J16" s="34"/>
    </row>
    <row r="17" spans="2:10">
      <c r="B17" s="1888"/>
      <c r="D17" s="34"/>
      <c r="E17" s="34"/>
      <c r="F17" s="34"/>
      <c r="G17" s="34"/>
      <c r="H17" s="34"/>
      <c r="I17" s="34"/>
      <c r="J17" s="34"/>
    </row>
    <row r="18" spans="2:10">
      <c r="B18" s="1888"/>
      <c r="D18" s="34"/>
      <c r="E18" s="34"/>
      <c r="F18" s="34"/>
      <c r="G18" s="34"/>
      <c r="H18" s="34"/>
      <c r="I18" s="34"/>
      <c r="J18" s="34"/>
    </row>
    <row r="19" spans="2:10">
      <c r="B19" s="1888"/>
      <c r="D19" s="34"/>
      <c r="E19" s="34"/>
      <c r="F19" s="34"/>
      <c r="G19" s="34"/>
      <c r="H19" s="34"/>
      <c r="I19" s="34"/>
      <c r="J19" s="34"/>
    </row>
    <row r="20" spans="2:10" ht="16.7" customHeight="1">
      <c r="B20" s="1888"/>
    </row>
    <row r="21" spans="2:10" ht="21.6" customHeight="1">
      <c r="B21" s="1888"/>
      <c r="D21" s="600" t="s">
        <v>838</v>
      </c>
      <c r="E21" s="280">
        <v>2024</v>
      </c>
      <c r="F21" s="192">
        <v>2023</v>
      </c>
      <c r="G21" s="192">
        <v>2022</v>
      </c>
      <c r="H21" s="192">
        <v>2021</v>
      </c>
      <c r="I21" s="192">
        <v>2020</v>
      </c>
      <c r="J21" s="193">
        <v>2019</v>
      </c>
    </row>
    <row r="22" spans="2:10" ht="21.6" customHeight="1">
      <c r="B22" s="1888"/>
      <c r="D22" s="369" t="s">
        <v>1628</v>
      </c>
      <c r="E22" s="370">
        <v>71</v>
      </c>
      <c r="F22" s="371">
        <v>50</v>
      </c>
      <c r="G22" s="371">
        <v>119</v>
      </c>
      <c r="H22" s="371">
        <v>148</v>
      </c>
      <c r="I22" s="371">
        <v>72</v>
      </c>
      <c r="J22" s="441">
        <v>85</v>
      </c>
    </row>
    <row r="23" spans="2:10" ht="21.6" customHeight="1">
      <c r="D23" s="372" t="s">
        <v>1277</v>
      </c>
      <c r="E23" s="1212">
        <v>19</v>
      </c>
      <c r="F23" s="1213">
        <v>65</v>
      </c>
      <c r="G23" s="1213">
        <v>119</v>
      </c>
      <c r="H23" s="1213">
        <v>115</v>
      </c>
      <c r="I23" s="1213">
        <v>59</v>
      </c>
      <c r="J23" s="1214">
        <v>129</v>
      </c>
    </row>
    <row r="24" spans="2:10" ht="21.6" customHeight="1">
      <c r="D24" s="372" t="s">
        <v>1631</v>
      </c>
      <c r="E24" s="1212">
        <v>201</v>
      </c>
      <c r="F24" s="1213">
        <v>127</v>
      </c>
      <c r="G24" s="1213">
        <v>346</v>
      </c>
      <c r="H24" s="1213">
        <v>221</v>
      </c>
      <c r="I24" s="1213">
        <v>125</v>
      </c>
      <c r="J24" s="1214">
        <v>134</v>
      </c>
    </row>
    <row r="25" spans="2:10" ht="21.6" customHeight="1">
      <c r="D25" s="400" t="s">
        <v>1074</v>
      </c>
      <c r="E25" s="1474">
        <f t="shared" ref="E25:J25" si="0">SUM(E22:E24)</f>
        <v>291</v>
      </c>
      <c r="F25" s="1473">
        <f t="shared" si="0"/>
        <v>242</v>
      </c>
      <c r="G25" s="1473">
        <f t="shared" si="0"/>
        <v>584</v>
      </c>
      <c r="H25" s="1473">
        <f t="shared" si="0"/>
        <v>484</v>
      </c>
      <c r="I25" s="1473">
        <f t="shared" si="0"/>
        <v>256</v>
      </c>
      <c r="J25" s="1472">
        <f t="shared" si="0"/>
        <v>348</v>
      </c>
    </row>
    <row r="26" spans="2:10" ht="21.6" customHeight="1">
      <c r="D26" s="176"/>
      <c r="E26" s="176"/>
      <c r="F26" s="235"/>
      <c r="G26" s="242"/>
      <c r="H26" s="242"/>
      <c r="I26" s="235"/>
      <c r="J26" s="235"/>
    </row>
    <row r="27" spans="2:10" ht="21.6" customHeight="1">
      <c r="D27" s="600" t="s">
        <v>839</v>
      </c>
      <c r="E27" s="280">
        <v>2024</v>
      </c>
      <c r="F27" s="192">
        <v>2023</v>
      </c>
      <c r="G27" s="192">
        <v>2022</v>
      </c>
      <c r="H27" s="192">
        <v>2021</v>
      </c>
      <c r="I27" s="192">
        <v>2020</v>
      </c>
      <c r="J27" s="193">
        <v>2019</v>
      </c>
    </row>
    <row r="28" spans="2:10" ht="21.6" customHeight="1">
      <c r="D28" s="369" t="s">
        <v>1628</v>
      </c>
      <c r="E28" s="370">
        <v>221</v>
      </c>
      <c r="F28" s="371">
        <v>127</v>
      </c>
      <c r="G28" s="371">
        <v>101</v>
      </c>
      <c r="H28" s="371">
        <v>156</v>
      </c>
      <c r="I28" s="371">
        <v>192</v>
      </c>
      <c r="J28" s="441">
        <v>57</v>
      </c>
    </row>
    <row r="29" spans="2:10" ht="21.6" customHeight="1">
      <c r="D29" s="372" t="s">
        <v>1277</v>
      </c>
      <c r="E29" s="1212">
        <v>82</v>
      </c>
      <c r="F29" s="1213">
        <v>112</v>
      </c>
      <c r="G29" s="1213">
        <v>118</v>
      </c>
      <c r="H29" s="1213">
        <v>113</v>
      </c>
      <c r="I29" s="1213">
        <v>156</v>
      </c>
      <c r="J29" s="1214">
        <v>137</v>
      </c>
    </row>
    <row r="30" spans="2:10" ht="21.6" customHeight="1">
      <c r="D30" s="372" t="s">
        <v>1631</v>
      </c>
      <c r="E30" s="1212">
        <v>215</v>
      </c>
      <c r="F30" s="1213">
        <v>182</v>
      </c>
      <c r="G30" s="1213">
        <v>138</v>
      </c>
      <c r="H30" s="1213">
        <v>212</v>
      </c>
      <c r="I30" s="1213">
        <v>305</v>
      </c>
      <c r="J30" s="1214">
        <v>265</v>
      </c>
    </row>
    <row r="31" spans="2:10" ht="21.6" customHeight="1">
      <c r="D31" s="400" t="s">
        <v>1074</v>
      </c>
      <c r="E31" s="1474">
        <f t="shared" ref="E31:J31" si="1">SUM(E28:E30)</f>
        <v>518</v>
      </c>
      <c r="F31" s="1473">
        <f t="shared" si="1"/>
        <v>421</v>
      </c>
      <c r="G31" s="1473">
        <f t="shared" si="1"/>
        <v>357</v>
      </c>
      <c r="H31" s="1473">
        <f t="shared" si="1"/>
        <v>481</v>
      </c>
      <c r="I31" s="1473">
        <f t="shared" si="1"/>
        <v>653</v>
      </c>
      <c r="J31" s="1472">
        <f t="shared" si="1"/>
        <v>459</v>
      </c>
    </row>
    <row r="32" spans="2:10" ht="21.6" customHeight="1">
      <c r="D32" s="176"/>
      <c r="E32" s="176"/>
      <c r="F32" s="235"/>
      <c r="G32" s="242"/>
      <c r="H32" s="242"/>
      <c r="I32" s="235"/>
      <c r="J32" s="235"/>
    </row>
    <row r="33" spans="4:10" ht="21.6" customHeight="1">
      <c r="D33" s="600" t="s">
        <v>840</v>
      </c>
      <c r="E33" s="280">
        <v>2024</v>
      </c>
      <c r="F33" s="192">
        <v>2023</v>
      </c>
      <c r="G33" s="192">
        <v>2022</v>
      </c>
      <c r="H33" s="192">
        <v>2021</v>
      </c>
      <c r="I33" s="192">
        <v>2020</v>
      </c>
      <c r="J33" s="193">
        <v>2019</v>
      </c>
    </row>
    <row r="34" spans="4:10" ht="21.6" customHeight="1">
      <c r="D34" s="369" t="s">
        <v>1628</v>
      </c>
      <c r="E34" s="370">
        <v>440</v>
      </c>
      <c r="F34" s="371">
        <v>375</v>
      </c>
      <c r="G34" s="371">
        <v>390</v>
      </c>
      <c r="H34" s="371">
        <v>346</v>
      </c>
      <c r="I34" s="371">
        <v>271</v>
      </c>
      <c r="J34" s="441">
        <v>161</v>
      </c>
    </row>
    <row r="35" spans="4:10" ht="21.6" customHeight="1">
      <c r="D35" s="372" t="s">
        <v>1277</v>
      </c>
      <c r="E35" s="1212">
        <v>124</v>
      </c>
      <c r="F35" s="1213">
        <v>140</v>
      </c>
      <c r="G35" s="1213">
        <v>88</v>
      </c>
      <c r="H35" s="1213">
        <v>129</v>
      </c>
      <c r="I35" s="1213">
        <v>110</v>
      </c>
      <c r="J35" s="1214">
        <v>93</v>
      </c>
    </row>
    <row r="36" spans="4:10" ht="21.6" customHeight="1">
      <c r="D36" s="372" t="s">
        <v>1631</v>
      </c>
      <c r="E36" s="1212">
        <v>162</v>
      </c>
      <c r="F36" s="1213">
        <v>92</v>
      </c>
      <c r="G36" s="1213">
        <v>179</v>
      </c>
      <c r="H36" s="1213">
        <v>142</v>
      </c>
      <c r="I36" s="1213">
        <v>125</v>
      </c>
      <c r="J36" s="1214">
        <v>83</v>
      </c>
    </row>
    <row r="37" spans="4:10" ht="21.6" customHeight="1">
      <c r="D37" s="400" t="s">
        <v>1074</v>
      </c>
      <c r="E37" s="1474">
        <f t="shared" ref="E37:J37" si="2">SUM(E34:E36)</f>
        <v>726</v>
      </c>
      <c r="F37" s="1473">
        <f t="shared" si="2"/>
        <v>607</v>
      </c>
      <c r="G37" s="1473">
        <f t="shared" si="2"/>
        <v>657</v>
      </c>
      <c r="H37" s="1473">
        <f t="shared" si="2"/>
        <v>617</v>
      </c>
      <c r="I37" s="1473">
        <f t="shared" si="2"/>
        <v>506</v>
      </c>
      <c r="J37" s="1472">
        <f t="shared" si="2"/>
        <v>337</v>
      </c>
    </row>
    <row r="38" spans="4:10" ht="21.6" customHeight="1">
      <c r="D38" s="176"/>
      <c r="E38" s="176"/>
      <c r="F38" s="235"/>
      <c r="G38" s="242"/>
      <c r="H38" s="242"/>
      <c r="I38" s="235"/>
      <c r="J38" s="235"/>
    </row>
    <row r="39" spans="4:10" ht="21.6" customHeight="1">
      <c r="D39" s="600" t="s">
        <v>841</v>
      </c>
      <c r="E39" s="280">
        <v>2024</v>
      </c>
      <c r="F39" s="192">
        <v>2023</v>
      </c>
      <c r="G39" s="192">
        <v>2022</v>
      </c>
      <c r="H39" s="192">
        <v>2021</v>
      </c>
      <c r="I39" s="192">
        <v>2020</v>
      </c>
      <c r="J39" s="193">
        <v>2019</v>
      </c>
    </row>
    <row r="40" spans="4:10" ht="21.6" customHeight="1">
      <c r="D40" s="369" t="s">
        <v>1628</v>
      </c>
      <c r="E40" s="370">
        <v>117</v>
      </c>
      <c r="F40" s="371">
        <v>113</v>
      </c>
      <c r="G40" s="371">
        <v>88</v>
      </c>
      <c r="H40" s="371">
        <v>99</v>
      </c>
      <c r="I40" s="371">
        <v>71</v>
      </c>
      <c r="J40" s="441">
        <v>24</v>
      </c>
    </row>
    <row r="41" spans="4:10" ht="21.6" customHeight="1">
      <c r="D41" s="372" t="s">
        <v>1277</v>
      </c>
      <c r="E41" s="1212">
        <v>161</v>
      </c>
      <c r="F41" s="1213">
        <v>289</v>
      </c>
      <c r="G41" s="1213">
        <v>781</v>
      </c>
      <c r="H41" s="1213">
        <v>552</v>
      </c>
      <c r="I41" s="1213">
        <v>562</v>
      </c>
      <c r="J41" s="1214">
        <v>421</v>
      </c>
    </row>
    <row r="42" spans="4:10" ht="21.6" customHeight="1">
      <c r="D42" s="372" t="s">
        <v>1631</v>
      </c>
      <c r="E42" s="1212">
        <v>82</v>
      </c>
      <c r="F42" s="1213">
        <v>112</v>
      </c>
      <c r="G42" s="1213">
        <v>238</v>
      </c>
      <c r="H42" s="1213">
        <v>214</v>
      </c>
      <c r="I42" s="1213">
        <v>233</v>
      </c>
      <c r="J42" s="1214">
        <v>139</v>
      </c>
    </row>
    <row r="43" spans="4:10" ht="21.6" customHeight="1">
      <c r="D43" s="400" t="s">
        <v>1074</v>
      </c>
      <c r="E43" s="1474">
        <f t="shared" ref="E43:J43" si="3">SUM(E40:E42)</f>
        <v>360</v>
      </c>
      <c r="F43" s="1473">
        <f t="shared" si="3"/>
        <v>514</v>
      </c>
      <c r="G43" s="1473">
        <f t="shared" si="3"/>
        <v>1107</v>
      </c>
      <c r="H43" s="1473">
        <f t="shared" si="3"/>
        <v>865</v>
      </c>
      <c r="I43" s="1473">
        <f t="shared" si="3"/>
        <v>866</v>
      </c>
      <c r="J43" s="1472">
        <f t="shared" si="3"/>
        <v>584</v>
      </c>
    </row>
    <row r="44" spans="4:10" ht="21.6" customHeight="1">
      <c r="D44" s="176"/>
      <c r="E44" s="176"/>
      <c r="F44" s="235"/>
      <c r="G44" s="242"/>
      <c r="H44" s="242"/>
      <c r="I44" s="235"/>
      <c r="J44" s="235"/>
    </row>
    <row r="45" spans="4:10" ht="21.6" customHeight="1">
      <c r="D45" s="600" t="s">
        <v>1254</v>
      </c>
      <c r="E45" s="280">
        <v>2024</v>
      </c>
      <c r="F45" s="192">
        <v>2023</v>
      </c>
      <c r="G45" s="192">
        <v>2022</v>
      </c>
      <c r="H45" s="192">
        <v>2021</v>
      </c>
      <c r="I45" s="192">
        <v>2020</v>
      </c>
      <c r="J45" s="193">
        <v>2019</v>
      </c>
    </row>
    <row r="46" spans="4:10" ht="21.6" customHeight="1">
      <c r="D46" s="369" t="s">
        <v>1628</v>
      </c>
      <c r="E46" s="370">
        <v>41</v>
      </c>
      <c r="F46" s="371">
        <v>112</v>
      </c>
      <c r="G46" s="371">
        <v>213</v>
      </c>
      <c r="H46" s="371">
        <v>79</v>
      </c>
      <c r="I46" s="371">
        <v>50</v>
      </c>
      <c r="J46" s="441">
        <v>33</v>
      </c>
    </row>
    <row r="47" spans="4:10" ht="21.6" customHeight="1">
      <c r="D47" s="372" t="s">
        <v>1277</v>
      </c>
      <c r="E47" s="1212">
        <v>41</v>
      </c>
      <c r="F47" s="1213">
        <v>70</v>
      </c>
      <c r="G47" s="1213">
        <v>159</v>
      </c>
      <c r="H47" s="1213">
        <v>150</v>
      </c>
      <c r="I47" s="1213">
        <v>97</v>
      </c>
      <c r="J47" s="1214">
        <v>69</v>
      </c>
    </row>
    <row r="48" spans="4:10" ht="21.6" customHeight="1">
      <c r="D48" s="372" t="s">
        <v>1631</v>
      </c>
      <c r="E48" s="1212">
        <v>43</v>
      </c>
      <c r="F48" s="1213">
        <v>25</v>
      </c>
      <c r="G48" s="1213">
        <v>44</v>
      </c>
      <c r="H48" s="1213">
        <v>39</v>
      </c>
      <c r="I48" s="1213">
        <v>18</v>
      </c>
      <c r="J48" s="1214">
        <v>36</v>
      </c>
    </row>
    <row r="49" spans="4:10" ht="21.6" customHeight="1">
      <c r="D49" s="400" t="s">
        <v>1074</v>
      </c>
      <c r="E49" s="1474">
        <f t="shared" ref="E49:J49" si="4">SUM(E46:E48)</f>
        <v>125</v>
      </c>
      <c r="F49" s="1473">
        <f t="shared" si="4"/>
        <v>207</v>
      </c>
      <c r="G49" s="1473">
        <f t="shared" si="4"/>
        <v>416</v>
      </c>
      <c r="H49" s="1473">
        <f t="shared" si="4"/>
        <v>268</v>
      </c>
      <c r="I49" s="1473">
        <f t="shared" si="4"/>
        <v>165</v>
      </c>
      <c r="J49" s="1472">
        <f t="shared" si="4"/>
        <v>138</v>
      </c>
    </row>
    <row r="51" spans="4:10" ht="21.6" customHeight="1">
      <c r="D51" s="600" t="s">
        <v>2043</v>
      </c>
      <c r="E51" s="280">
        <v>2024</v>
      </c>
      <c r="F51" s="192">
        <v>2023</v>
      </c>
      <c r="G51" s="192">
        <v>2022</v>
      </c>
      <c r="H51" s="192">
        <v>2021</v>
      </c>
      <c r="I51" s="192">
        <v>2020</v>
      </c>
      <c r="J51" s="193">
        <v>2019</v>
      </c>
    </row>
    <row r="52" spans="4:10" ht="21.6" customHeight="1">
      <c r="D52" s="369" t="s">
        <v>1628</v>
      </c>
      <c r="E52" s="370">
        <v>0</v>
      </c>
      <c r="F52" s="371">
        <v>4</v>
      </c>
      <c r="G52" s="371">
        <v>8</v>
      </c>
      <c r="H52" s="371">
        <v>1</v>
      </c>
      <c r="I52" s="371">
        <v>2</v>
      </c>
      <c r="J52" s="441">
        <v>4</v>
      </c>
    </row>
    <row r="53" spans="4:10" ht="21.6" customHeight="1">
      <c r="D53" s="372" t="s">
        <v>1277</v>
      </c>
      <c r="E53" s="1212">
        <v>4</v>
      </c>
      <c r="F53" s="1213">
        <v>15</v>
      </c>
      <c r="G53" s="1213">
        <v>21</v>
      </c>
      <c r="H53" s="1213">
        <v>10</v>
      </c>
      <c r="I53" s="1213">
        <v>33</v>
      </c>
      <c r="J53" s="1214">
        <v>50</v>
      </c>
    </row>
    <row r="54" spans="4:10" ht="21.6" customHeight="1">
      <c r="D54" s="372" t="s">
        <v>1631</v>
      </c>
      <c r="E54" s="1212">
        <v>0</v>
      </c>
      <c r="F54" s="1213">
        <v>10</v>
      </c>
      <c r="G54" s="1213">
        <v>1</v>
      </c>
      <c r="H54" s="1213">
        <v>1</v>
      </c>
      <c r="I54" s="1213">
        <v>2</v>
      </c>
      <c r="J54" s="1214">
        <v>12</v>
      </c>
    </row>
    <row r="55" spans="4:10" ht="21.6" customHeight="1">
      <c r="D55" s="400" t="s">
        <v>1074</v>
      </c>
      <c r="E55" s="1474">
        <f t="shared" ref="E55:J55" si="5">SUM(E52:E54)</f>
        <v>4</v>
      </c>
      <c r="F55" s="1473">
        <f t="shared" si="5"/>
        <v>29</v>
      </c>
      <c r="G55" s="1473">
        <f t="shared" si="5"/>
        <v>30</v>
      </c>
      <c r="H55" s="1473">
        <f t="shared" si="5"/>
        <v>12</v>
      </c>
      <c r="I55" s="1473">
        <f t="shared" si="5"/>
        <v>37</v>
      </c>
      <c r="J55" s="1472">
        <f t="shared" si="5"/>
        <v>66</v>
      </c>
    </row>
    <row r="56" spans="4:10" ht="21.6" customHeight="1">
      <c r="D56" s="176"/>
      <c r="E56" s="176"/>
      <c r="F56" s="235"/>
      <c r="G56" s="242"/>
      <c r="H56" s="242"/>
      <c r="I56" s="235"/>
      <c r="J56" s="235"/>
    </row>
    <row r="57" spans="4:10" ht="21.6" customHeight="1">
      <c r="D57" s="600" t="s">
        <v>1633</v>
      </c>
      <c r="E57" s="280">
        <v>2024</v>
      </c>
      <c r="F57" s="192">
        <v>2023</v>
      </c>
      <c r="G57" s="192">
        <v>2022</v>
      </c>
      <c r="H57" s="192">
        <v>2021</v>
      </c>
      <c r="I57" s="192">
        <v>2020</v>
      </c>
      <c r="J57" s="193">
        <v>2019</v>
      </c>
    </row>
    <row r="58" spans="4:10" ht="21.6" customHeight="1">
      <c r="D58" s="369" t="s">
        <v>1628</v>
      </c>
      <c r="E58" s="370">
        <v>896</v>
      </c>
      <c r="F58" s="371">
        <f>F22+F28+F34+F40+F46</f>
        <v>777</v>
      </c>
      <c r="G58" s="371">
        <v>912</v>
      </c>
      <c r="H58" s="371">
        <f t="shared" ref="H58:J61" si="6">+H46+H40+H28+H34+H22</f>
        <v>828</v>
      </c>
      <c r="I58" s="371">
        <f t="shared" si="6"/>
        <v>656</v>
      </c>
      <c r="J58" s="441">
        <f t="shared" si="6"/>
        <v>360</v>
      </c>
    </row>
    <row r="59" spans="4:10" ht="21.6" customHeight="1">
      <c r="D59" s="372" t="s">
        <v>1277</v>
      </c>
      <c r="E59" s="1212">
        <v>462</v>
      </c>
      <c r="F59" s="1213">
        <v>682</v>
      </c>
      <c r="G59" s="1213">
        <f>SUM(G47+G41+G35+G29+G23)</f>
        <v>1265</v>
      </c>
      <c r="H59" s="1213">
        <f t="shared" si="6"/>
        <v>1059</v>
      </c>
      <c r="I59" s="1213">
        <f t="shared" si="6"/>
        <v>984</v>
      </c>
      <c r="J59" s="1214">
        <f t="shared" si="6"/>
        <v>849</v>
      </c>
    </row>
    <row r="60" spans="4:10" ht="21.6" customHeight="1">
      <c r="D60" s="372" t="s">
        <v>1631</v>
      </c>
      <c r="E60" s="1212">
        <v>690</v>
      </c>
      <c r="F60" s="1213">
        <v>554</v>
      </c>
      <c r="G60" s="1213">
        <v>947</v>
      </c>
      <c r="H60" s="1213">
        <f t="shared" si="6"/>
        <v>828</v>
      </c>
      <c r="I60" s="1213">
        <f t="shared" si="6"/>
        <v>806</v>
      </c>
      <c r="J60" s="1214">
        <f t="shared" si="6"/>
        <v>657</v>
      </c>
    </row>
    <row r="61" spans="4:10" ht="21.6" customHeight="1">
      <c r="D61" s="400" t="s">
        <v>1074</v>
      </c>
      <c r="E61" s="1474">
        <f>SUM(E58:E60)</f>
        <v>2048</v>
      </c>
      <c r="F61" s="1473">
        <f>SUM(F58:F60)</f>
        <v>2013</v>
      </c>
      <c r="G61" s="1473">
        <f>SUM(G58:G60)</f>
        <v>3124</v>
      </c>
      <c r="H61" s="1473">
        <f t="shared" si="6"/>
        <v>2715</v>
      </c>
      <c r="I61" s="1473">
        <f t="shared" si="6"/>
        <v>2446</v>
      </c>
      <c r="J61" s="1472">
        <f t="shared" si="6"/>
        <v>1866</v>
      </c>
    </row>
    <row r="62" spans="4:10" ht="21.6" customHeight="1">
      <c r="D62" s="176"/>
      <c r="E62" s="176"/>
      <c r="F62" s="235"/>
      <c r="G62" s="242"/>
      <c r="H62" s="242"/>
      <c r="I62" s="235"/>
      <c r="J62" s="235"/>
    </row>
    <row r="63" spans="4:10" ht="21.6" customHeight="1">
      <c r="D63" s="600" t="s">
        <v>1634</v>
      </c>
      <c r="E63" s="280">
        <v>2024</v>
      </c>
      <c r="F63" s="192">
        <v>2023</v>
      </c>
      <c r="G63" s="192">
        <v>2022</v>
      </c>
      <c r="H63" s="192">
        <v>2021</v>
      </c>
      <c r="I63" s="192">
        <v>2020</v>
      </c>
      <c r="J63" s="193">
        <v>2019</v>
      </c>
    </row>
    <row r="64" spans="4:10" ht="21.6" customHeight="1">
      <c r="D64" s="369" t="s">
        <v>1628</v>
      </c>
      <c r="E64" s="370">
        <f>E58+E52</f>
        <v>896</v>
      </c>
      <c r="F64" s="371">
        <f>F58+F52</f>
        <v>781</v>
      </c>
      <c r="G64" s="371">
        <v>920</v>
      </c>
      <c r="H64" s="371">
        <f t="shared" ref="H64:J67" si="7">+H52+H46+H40+H28+H34+H22</f>
        <v>829</v>
      </c>
      <c r="I64" s="371">
        <f t="shared" si="7"/>
        <v>658</v>
      </c>
      <c r="J64" s="441">
        <f t="shared" si="7"/>
        <v>364</v>
      </c>
    </row>
    <row r="65" spans="4:10" ht="21.6" customHeight="1">
      <c r="D65" s="372" t="s">
        <v>1277</v>
      </c>
      <c r="E65" s="1212">
        <f>E59+E53</f>
        <v>466</v>
      </c>
      <c r="F65" s="1213">
        <f>F59+F53</f>
        <v>697</v>
      </c>
      <c r="G65" s="1213">
        <f>SUM(G53+G47+G41+G35+G29+G23)</f>
        <v>1286</v>
      </c>
      <c r="H65" s="1213">
        <f t="shared" si="7"/>
        <v>1069</v>
      </c>
      <c r="I65" s="1213">
        <f t="shared" si="7"/>
        <v>1017</v>
      </c>
      <c r="J65" s="1214">
        <f t="shared" si="7"/>
        <v>899</v>
      </c>
    </row>
    <row r="66" spans="4:10" ht="21.6" customHeight="1">
      <c r="D66" s="372" t="s">
        <v>1631</v>
      </c>
      <c r="E66" s="1212">
        <f>E54+E60</f>
        <v>690</v>
      </c>
      <c r="F66" s="1213">
        <f>F54+F60</f>
        <v>564</v>
      </c>
      <c r="G66" s="1213">
        <v>948</v>
      </c>
      <c r="H66" s="1213">
        <f t="shared" si="7"/>
        <v>829</v>
      </c>
      <c r="I66" s="1213">
        <f t="shared" si="7"/>
        <v>808</v>
      </c>
      <c r="J66" s="1214">
        <f t="shared" si="7"/>
        <v>669</v>
      </c>
    </row>
    <row r="67" spans="4:10" ht="21.6" customHeight="1">
      <c r="D67" s="400" t="s">
        <v>1074</v>
      </c>
      <c r="E67" s="1474">
        <f>SUM(E64:E66)</f>
        <v>2052</v>
      </c>
      <c r="F67" s="1473">
        <f>SUM(F64:F66)</f>
        <v>2042</v>
      </c>
      <c r="G67" s="1473">
        <f>SUM(G64:G66)</f>
        <v>3154</v>
      </c>
      <c r="H67" s="1473">
        <f t="shared" si="7"/>
        <v>2727</v>
      </c>
      <c r="I67" s="1473">
        <f t="shared" si="7"/>
        <v>2483</v>
      </c>
      <c r="J67" s="1472">
        <f t="shared" si="7"/>
        <v>1932</v>
      </c>
    </row>
  </sheetData>
  <sheetProtection algorithmName="SHA-512" hashValue="W6pp/jVR028YrltjhjWKO/SAOnBvq3LnwbysnXPSgsrDvnHSodlAaWLCLmBo9XWxj8GS8AEsdo7xh5A62vzNYg==" saltValue="KxOVrUJAymml3SYDlcrrlw==" spinCount="100000" sheet="1" objects="1" scenarios="1"/>
  <mergeCells count="4">
    <mergeCell ref="G10:J10"/>
    <mergeCell ref="G11:J11"/>
    <mergeCell ref="G12:J12"/>
    <mergeCell ref="B5:B22"/>
  </mergeCells>
  <pageMargins left="0.75" right="0.75" top="1" bottom="1" header="0.5" footer="0.5"/>
  <pageSetup orientation="portrait" horizontalDpi="4294967295" verticalDpi="4294967295" r:id="rId1"/>
  <customProperties>
    <customPr name="_pios_id" r:id="rId2"/>
  </customProperties>
  <drawing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1114F0-0020-427D-8204-63D6DB8A8441}">
  <dimension ref="C1:I39"/>
  <sheetViews>
    <sheetView workbookViewId="0">
      <selection activeCell="I24" sqref="I24"/>
    </sheetView>
  </sheetViews>
  <sheetFormatPr defaultColWidth="8.85546875" defaultRowHeight="12.75"/>
  <cols>
    <col min="1" max="1" width="9.5703125" style="3" customWidth="1"/>
    <col min="2" max="2" width="14.5703125" style="3" customWidth="1"/>
    <col min="3" max="3" width="8.85546875" style="3"/>
    <col min="4" max="4" width="23.42578125" style="3" customWidth="1"/>
    <col min="5" max="5" width="32.5703125" style="3" customWidth="1"/>
    <col min="6" max="6" width="14.42578125" style="3" customWidth="1"/>
    <col min="7" max="7" width="42.42578125" style="3" customWidth="1"/>
    <col min="8" max="8" width="8.85546875" style="3"/>
    <col min="9" max="9" width="16.5703125" style="3" bestFit="1" customWidth="1"/>
    <col min="10" max="16384" width="8.85546875" style="3"/>
  </cols>
  <sheetData>
    <row r="1" spans="3:9">
      <c r="C1" s="1388"/>
    </row>
    <row r="5" spans="3:9">
      <c r="I5" s="1470"/>
    </row>
    <row r="6" spans="3:9" ht="21.6" customHeight="1">
      <c r="D6" s="147" t="s">
        <v>2102</v>
      </c>
    </row>
    <row r="7" spans="3:9" ht="21.6" customHeight="1">
      <c r="D7" s="2086" t="s">
        <v>1635</v>
      </c>
      <c r="E7" s="2086"/>
      <c r="F7" s="2086"/>
      <c r="G7" s="2086"/>
      <c r="H7" s="700"/>
    </row>
    <row r="8" spans="3:9" ht="21.6" customHeight="1">
      <c r="D8" s="341" t="s">
        <v>1636</v>
      </c>
      <c r="E8" s="280" t="s">
        <v>1637</v>
      </c>
      <c r="F8" s="280" t="s">
        <v>1638</v>
      </c>
      <c r="G8" s="280" t="s">
        <v>1639</v>
      </c>
    </row>
    <row r="9" spans="3:9" ht="21.6" customHeight="1">
      <c r="D9" s="369" t="s">
        <v>1640</v>
      </c>
      <c r="E9" s="369" t="s">
        <v>1641</v>
      </c>
      <c r="F9" s="554" t="s">
        <v>1243</v>
      </c>
      <c r="G9" s="554" t="s">
        <v>1642</v>
      </c>
    </row>
    <row r="10" spans="3:9" ht="21.6" customHeight="1">
      <c r="D10" s="372" t="s">
        <v>1643</v>
      </c>
      <c r="E10" s="372" t="s">
        <v>1644</v>
      </c>
      <c r="F10" s="538" t="s">
        <v>1243</v>
      </c>
      <c r="G10" s="1504" t="s">
        <v>1645</v>
      </c>
    </row>
    <row r="11" spans="3:9" ht="21.6" customHeight="1">
      <c r="D11" s="372" t="s">
        <v>1646</v>
      </c>
      <c r="E11" s="538" t="s">
        <v>1647</v>
      </c>
      <c r="F11" s="538" t="s">
        <v>1243</v>
      </c>
      <c r="G11" s="1504" t="s">
        <v>1642</v>
      </c>
    </row>
    <row r="12" spans="3:9" ht="21.6" customHeight="1">
      <c r="D12" s="372" t="s">
        <v>1648</v>
      </c>
      <c r="E12" s="538" t="s">
        <v>1649</v>
      </c>
      <c r="F12" s="372" t="s">
        <v>1243</v>
      </c>
      <c r="G12" s="372" t="s">
        <v>1645</v>
      </c>
    </row>
    <row r="13" spans="3:9" ht="21.6" customHeight="1">
      <c r="D13" s="2199" t="s">
        <v>1650</v>
      </c>
      <c r="E13" s="1489" t="s">
        <v>1651</v>
      </c>
      <c r="F13" s="1490" t="s">
        <v>1243</v>
      </c>
      <c r="G13" s="1504" t="s">
        <v>1652</v>
      </c>
    </row>
    <row r="14" spans="3:9" ht="21.6" customHeight="1">
      <c r="D14" s="2200"/>
      <c r="E14" s="1489" t="s">
        <v>1653</v>
      </c>
      <c r="F14" s="1490" t="s">
        <v>1243</v>
      </c>
      <c r="G14" s="1504" t="s">
        <v>1652</v>
      </c>
    </row>
    <row r="15" spans="3:9" ht="21.6" customHeight="1">
      <c r="D15" s="2200"/>
      <c r="E15" s="1490" t="s">
        <v>1654</v>
      </c>
      <c r="F15" s="1490" t="s">
        <v>1243</v>
      </c>
      <c r="G15" s="1504" t="s">
        <v>1652</v>
      </c>
    </row>
    <row r="16" spans="3:9" ht="21.6" customHeight="1">
      <c r="D16" s="2201"/>
      <c r="E16" s="1490" t="s">
        <v>1655</v>
      </c>
      <c r="F16" s="1490" t="s">
        <v>1243</v>
      </c>
      <c r="G16" s="1504" t="s">
        <v>1652</v>
      </c>
    </row>
    <row r="17" spans="9:9" ht="21.6" customHeight="1"/>
    <row r="18" spans="9:9" ht="21.6" customHeight="1">
      <c r="I18" s="1470"/>
    </row>
    <row r="19" spans="9:9" ht="21.6" customHeight="1"/>
    <row r="20" spans="9:9" ht="21.6" customHeight="1"/>
    <row r="21" spans="9:9" ht="21.6" customHeight="1"/>
    <row r="22" spans="9:9" ht="21.6" customHeight="1"/>
    <row r="23" spans="9:9" ht="21.6" customHeight="1"/>
    <row r="24" spans="9:9" ht="21.6" customHeight="1"/>
    <row r="25" spans="9:9" ht="21.6" customHeight="1"/>
    <row r="26" spans="9:9" ht="21.6" customHeight="1"/>
    <row r="27" spans="9:9" ht="21.6" customHeight="1"/>
    <row r="28" spans="9:9" ht="21.6" customHeight="1"/>
    <row r="29" spans="9:9" ht="21.6" customHeight="1"/>
    <row r="30" spans="9:9" ht="21.6" customHeight="1"/>
    <row r="31" spans="9:9" ht="21.6" customHeight="1"/>
    <row r="32" spans="9:9" ht="21.6" customHeight="1"/>
    <row r="33" ht="21.6" customHeight="1"/>
    <row r="34" ht="21.6" customHeight="1"/>
    <row r="35" ht="21.6" customHeight="1"/>
    <row r="36" ht="21.6" customHeight="1"/>
    <row r="37" ht="21.6" customHeight="1"/>
    <row r="38" ht="21.6" customHeight="1"/>
    <row r="39" ht="21.6" customHeight="1"/>
  </sheetData>
  <sheetProtection algorithmName="SHA-512" hashValue="L4+ImEDfwpFHYH03bjT1rU7IrCVHkq6P4gapNlTYLx0DV7xQWeZmxJn857l8UPpEJUhaIWKXMb6TcFiSma3OWg==" saltValue="Qs2lTPYvR0hUE8XnCf4BuA==" spinCount="100000" sheet="1" objects="1" scenarios="1"/>
  <mergeCells count="2">
    <mergeCell ref="D7:G7"/>
    <mergeCell ref="D13:D16"/>
  </mergeCells>
  <pageMargins left="0.7" right="0.7" top="0.75" bottom="0.75" header="0.3" footer="0.3"/>
  <pageSetup orientation="portrait" horizontalDpi="4294967295" verticalDpi="4294967295" r:id="rId1"/>
  <customProperties>
    <customPr name="_pios_id" r:id="rId2"/>
  </customProperties>
  <drawing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18CD5E-7B92-4425-8697-22ABE8AD5FC6}">
  <sheetPr>
    <tabColor rgb="FF001D39"/>
  </sheetPr>
  <dimension ref="P2"/>
  <sheetViews>
    <sheetView workbookViewId="0"/>
  </sheetViews>
  <sheetFormatPr defaultColWidth="8.85546875" defaultRowHeight="12.75"/>
  <cols>
    <col min="1" max="16384" width="8.85546875" style="3"/>
  </cols>
  <sheetData>
    <row r="2" spans="16:16">
      <c r="P2" s="162"/>
    </row>
  </sheetData>
  <sheetProtection algorithmName="SHA-512" hashValue="nG80vWkIUDAO2M56JLQzepkHiHoGmjd1sz0DQowPVuz4Hoi1pzA3ziKC9LJbWR5BtRCrmYsW5l0PxbLy8JkLnw==" saltValue="AIVUV2JKdVQK+3bRlYcg7Q==" spinCount="100000" sheet="1" objects="1" scenarios="1"/>
  <pageMargins left="0.7" right="0.7" top="0.75" bottom="0.75" header="0.3" footer="0.3"/>
  <pageSetup orientation="portrait" horizontalDpi="4294967295" verticalDpi="4294967295" r:id="rId1"/>
  <customProperties>
    <customPr name="_pios_id" r:id="rId2"/>
  </customProperties>
  <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5:P22"/>
  <sheetViews>
    <sheetView showGridLines="0" showRuler="0" zoomScale="120" zoomScaleNormal="120" workbookViewId="0">
      <selection activeCell="K8" sqref="K8"/>
    </sheetView>
  </sheetViews>
  <sheetFormatPr defaultColWidth="12.85546875" defaultRowHeight="12.75"/>
  <cols>
    <col min="1" max="3" width="12.85546875" style="148"/>
    <col min="4" max="4" width="45.5703125" style="148" customWidth="1"/>
    <col min="5" max="9" width="14.42578125" style="148" customWidth="1"/>
    <col min="10" max="16384" width="12.85546875" style="148"/>
  </cols>
  <sheetData>
    <row r="5" spans="2:16" ht="15" customHeight="1">
      <c r="B5" s="1888"/>
      <c r="D5" s="147" t="s">
        <v>1656</v>
      </c>
      <c r="J5" s="308"/>
    </row>
    <row r="6" spans="2:16">
      <c r="B6" s="1888"/>
      <c r="D6" s="1620" t="s">
        <v>1657</v>
      </c>
    </row>
    <row r="7" spans="2:16" ht="21.75" customHeight="1">
      <c r="B7" s="1888"/>
      <c r="D7" s="427" t="s">
        <v>1658</v>
      </c>
      <c r="E7" s="496" t="s">
        <v>838</v>
      </c>
      <c r="F7" s="693" t="s">
        <v>1659</v>
      </c>
      <c r="G7" s="428" t="s">
        <v>1660</v>
      </c>
      <c r="H7" s="496" t="s">
        <v>841</v>
      </c>
    </row>
    <row r="8" spans="2:16" ht="21.75" customHeight="1">
      <c r="B8" s="1888"/>
      <c r="D8" s="784" t="s">
        <v>1661</v>
      </c>
      <c r="E8" s="1476">
        <v>54.1</v>
      </c>
      <c r="F8" s="1616">
        <v>3.2</v>
      </c>
      <c r="G8" s="440">
        <v>73.5</v>
      </c>
      <c r="H8" s="1476">
        <v>5.4</v>
      </c>
    </row>
    <row r="9" spans="2:16" ht="21.75" customHeight="1">
      <c r="B9" s="1888"/>
      <c r="D9" s="446" t="s">
        <v>1662</v>
      </c>
      <c r="E9" s="1477">
        <v>256.89999999999998</v>
      </c>
      <c r="F9" s="1615">
        <v>0.3</v>
      </c>
      <c r="G9" s="443">
        <v>192</v>
      </c>
      <c r="H9" s="1477">
        <v>60.2</v>
      </c>
    </row>
    <row r="10" spans="2:16" ht="21.75" customHeight="1">
      <c r="B10" s="1888"/>
      <c r="D10" s="446" t="s">
        <v>1663</v>
      </c>
      <c r="E10" s="1477">
        <v>0</v>
      </c>
      <c r="F10" s="1615">
        <v>1.9</v>
      </c>
      <c r="G10" s="443">
        <v>26.4</v>
      </c>
      <c r="H10" s="1477">
        <v>0</v>
      </c>
    </row>
    <row r="11" spans="2:16" ht="21.75" customHeight="1">
      <c r="B11" s="1888"/>
      <c r="D11" s="446" t="s">
        <v>1664</v>
      </c>
      <c r="E11" s="443">
        <v>0</v>
      </c>
      <c r="F11" s="443">
        <v>0</v>
      </c>
      <c r="G11" s="443">
        <v>13.1</v>
      </c>
      <c r="H11" s="1477">
        <v>0</v>
      </c>
    </row>
    <row r="12" spans="2:16" ht="21.75" customHeight="1">
      <c r="B12" s="1888"/>
      <c r="D12" s="1234" t="s">
        <v>1074</v>
      </c>
      <c r="E12" s="1614">
        <f t="shared" ref="E12" si="0">SUM(E8:E11)</f>
        <v>311</v>
      </c>
      <c r="F12" s="1475">
        <f>SUM(F8:F11)</f>
        <v>5.4</v>
      </c>
      <c r="G12" s="1235">
        <f>SUM(G8:G11)</f>
        <v>305</v>
      </c>
      <c r="H12" s="1845">
        <f>SUM(H8:H11)</f>
        <v>65.600000000000009</v>
      </c>
    </row>
    <row r="13" spans="2:16" ht="21.75" customHeight="1">
      <c r="B13" s="1888"/>
      <c r="D13" s="446" t="s">
        <v>1665</v>
      </c>
      <c r="E13" s="1477">
        <v>27.3</v>
      </c>
      <c r="F13" s="1615">
        <v>2.4</v>
      </c>
      <c r="G13" s="443">
        <v>44.7</v>
      </c>
      <c r="H13" s="1477">
        <v>51.6</v>
      </c>
      <c r="P13" s="148" t="s">
        <v>1666</v>
      </c>
    </row>
    <row r="14" spans="2:16" ht="21.75" customHeight="1">
      <c r="B14" s="1888"/>
      <c r="D14" s="2074" t="s">
        <v>1667</v>
      </c>
      <c r="E14" s="2074"/>
      <c r="F14" s="2074"/>
      <c r="G14" s="739"/>
      <c r="H14" s="346"/>
      <c r="I14" s="163"/>
    </row>
    <row r="15" spans="2:16" ht="15" customHeight="1">
      <c r="B15" s="1888"/>
      <c r="D15" s="2074" t="s">
        <v>1668</v>
      </c>
      <c r="E15" s="2074"/>
      <c r="F15" s="2074"/>
      <c r="G15" s="739"/>
    </row>
    <row r="16" spans="2:16" ht="15" customHeight="1">
      <c r="B16" s="1888"/>
    </row>
    <row r="17" spans="2:8" ht="15" customHeight="1">
      <c r="B17" s="1888"/>
      <c r="H17" s="1502"/>
    </row>
    <row r="18" spans="2:8" ht="15" customHeight="1">
      <c r="B18" s="1888"/>
    </row>
    <row r="19" spans="2:8" ht="15" customHeight="1">
      <c r="B19" s="1888"/>
    </row>
    <row r="20" spans="2:8" ht="15" customHeight="1">
      <c r="B20" s="1888"/>
    </row>
    <row r="21" spans="2:8" ht="15" customHeight="1">
      <c r="B21" s="1888"/>
    </row>
    <row r="22" spans="2:8" ht="15" customHeight="1">
      <c r="B22" s="1888"/>
    </row>
  </sheetData>
  <sheetProtection algorithmName="SHA-512" hashValue="rB21cpg26tU/LPX7RYqvs1y3pDioCipvNodMaZZiKXxZGFmYb5fw6YGnwvbslU6u18JTGyRUdRnNJfrdqWjRUQ==" saltValue="eoQfWPxPv7jFFy2daPUx6g==" spinCount="100000" sheet="1" objects="1" scenarios="1"/>
  <mergeCells count="3">
    <mergeCell ref="D14:F14"/>
    <mergeCell ref="B5:B22"/>
    <mergeCell ref="D15:F15"/>
  </mergeCells>
  <pageMargins left="0.75" right="0.75" top="1" bottom="1" header="0.5" footer="0.5"/>
  <pageSetup orientation="portrait" horizontalDpi="4294967295" verticalDpi="4294967295" r:id="rId1"/>
  <customProperties>
    <customPr name="_pios_id" r:id="rId2"/>
  </customProperties>
  <drawing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5:K22"/>
  <sheetViews>
    <sheetView showGridLines="0" showRuler="0" zoomScale="110" zoomScaleNormal="110" workbookViewId="0"/>
  </sheetViews>
  <sheetFormatPr defaultColWidth="12.85546875" defaultRowHeight="12.75"/>
  <cols>
    <col min="1" max="3" width="12.85546875" style="148"/>
    <col min="4" max="4" width="55.140625" style="148" customWidth="1"/>
    <col min="5" max="11" width="14.5703125" style="148" customWidth="1"/>
    <col min="12" max="12" width="14.42578125" style="148" customWidth="1"/>
    <col min="13" max="16384" width="12.85546875" style="148"/>
  </cols>
  <sheetData>
    <row r="5" spans="2:11" ht="18.75">
      <c r="B5" s="1888"/>
      <c r="D5" s="147" t="s">
        <v>1669</v>
      </c>
      <c r="E5" s="147"/>
    </row>
    <row r="6" spans="2:11" ht="18.75">
      <c r="B6" s="1888"/>
      <c r="D6" s="34" t="s">
        <v>1670</v>
      </c>
      <c r="E6" s="147"/>
    </row>
    <row r="7" spans="2:11">
      <c r="B7" s="1888"/>
    </row>
    <row r="8" spans="2:11" ht="21.6" customHeight="1">
      <c r="B8" s="1888"/>
      <c r="D8" s="1236" t="s">
        <v>1671</v>
      </c>
      <c r="E8" s="280">
        <v>2024</v>
      </c>
      <c r="F8" s="192">
        <v>2023</v>
      </c>
      <c r="G8" s="192">
        <v>2022</v>
      </c>
      <c r="H8" s="192">
        <v>2021</v>
      </c>
      <c r="I8" s="322" t="s">
        <v>1430</v>
      </c>
      <c r="J8" s="192">
        <v>2019</v>
      </c>
      <c r="K8" s="193">
        <v>2018</v>
      </c>
    </row>
    <row r="9" spans="2:11" ht="21.75" customHeight="1">
      <c r="B9" s="1888"/>
      <c r="D9" s="369" t="s">
        <v>1672</v>
      </c>
      <c r="E9" s="1058">
        <v>453</v>
      </c>
      <c r="F9" s="1059">
        <v>435</v>
      </c>
      <c r="G9" s="1059">
        <v>445</v>
      </c>
      <c r="H9" s="1059">
        <v>383</v>
      </c>
      <c r="I9" s="1238">
        <f>802300/1000</f>
        <v>802.3</v>
      </c>
      <c r="J9" s="1059">
        <f>298770/1000</f>
        <v>298.77</v>
      </c>
      <c r="K9" s="1238">
        <f>331985/1000</f>
        <v>331.98500000000001</v>
      </c>
    </row>
    <row r="10" spans="2:11" ht="21.75" customHeight="1">
      <c r="B10" s="1888"/>
      <c r="D10" s="372" t="s">
        <v>1673</v>
      </c>
      <c r="E10" s="373">
        <v>645</v>
      </c>
      <c r="F10" s="374">
        <v>504</v>
      </c>
      <c r="G10" s="374">
        <v>401</v>
      </c>
      <c r="H10" s="1237" t="s">
        <v>1674</v>
      </c>
      <c r="I10" s="1239">
        <f>1469363/1000</f>
        <v>1469.3630000000001</v>
      </c>
      <c r="J10" s="374">
        <f>537474/1000</f>
        <v>537.47400000000005</v>
      </c>
      <c r="K10" s="1239">
        <f>318961/1000</f>
        <v>318.96100000000001</v>
      </c>
    </row>
    <row r="11" spans="2:11" ht="21.75" customHeight="1">
      <c r="B11" s="1888"/>
      <c r="D11" s="372" t="s">
        <v>1675</v>
      </c>
      <c r="E11" s="373">
        <v>104</v>
      </c>
      <c r="F11" s="374">
        <v>104</v>
      </c>
      <c r="G11" s="374">
        <v>101</v>
      </c>
      <c r="H11" s="374">
        <f>100643/1000</f>
        <v>100.643</v>
      </c>
      <c r="I11" s="1239">
        <f>118128/1000</f>
        <v>118.128</v>
      </c>
      <c r="J11" s="374">
        <f>110163/1000</f>
        <v>110.163</v>
      </c>
      <c r="K11" s="1239">
        <f>252213/1000</f>
        <v>252.21299999999999</v>
      </c>
    </row>
    <row r="12" spans="2:11" ht="21.75" customHeight="1">
      <c r="B12" s="1888"/>
      <c r="D12" s="372" t="s">
        <v>1676</v>
      </c>
      <c r="E12" s="373">
        <v>4.7850000000000001</v>
      </c>
      <c r="F12" s="374">
        <v>5</v>
      </c>
      <c r="G12" s="374">
        <v>5</v>
      </c>
      <c r="H12" s="374">
        <f>4684/1000</f>
        <v>4.6840000000000002</v>
      </c>
      <c r="I12" s="1239">
        <f>5142/1000</f>
        <v>5.1420000000000003</v>
      </c>
      <c r="J12" s="374">
        <f>5397/1000</f>
        <v>5.3970000000000002</v>
      </c>
      <c r="K12" s="1239">
        <f>6393/1000</f>
        <v>6.3929999999999998</v>
      </c>
    </row>
    <row r="13" spans="2:11" ht="21.75" customHeight="1">
      <c r="B13" s="1888"/>
      <c r="D13" s="372" t="s">
        <v>1677</v>
      </c>
      <c r="E13" s="1613" t="s">
        <v>1579</v>
      </c>
      <c r="F13" s="1237" t="s">
        <v>1579</v>
      </c>
      <c r="G13" s="1237" t="s">
        <v>1579</v>
      </c>
      <c r="H13" s="1237" t="s">
        <v>1579</v>
      </c>
      <c r="I13" s="1240" t="s">
        <v>1579</v>
      </c>
      <c r="J13" s="1237" t="s">
        <v>1579</v>
      </c>
      <c r="K13" s="1239">
        <f>502/1000</f>
        <v>0.502</v>
      </c>
    </row>
    <row r="14" spans="2:11" ht="21.75" customHeight="1">
      <c r="B14" s="1888"/>
      <c r="D14" s="372" t="s">
        <v>1678</v>
      </c>
      <c r="E14" s="373">
        <v>10.163</v>
      </c>
      <c r="F14" s="374">
        <v>8</v>
      </c>
      <c r="G14" s="374">
        <v>8</v>
      </c>
      <c r="H14" s="374">
        <f>10000/100</f>
        <v>100</v>
      </c>
      <c r="I14" s="1239">
        <f>165000/1000</f>
        <v>165</v>
      </c>
      <c r="J14" s="374">
        <f>10000/1000</f>
        <v>10</v>
      </c>
      <c r="K14" s="1239">
        <f>10000/1000</f>
        <v>10</v>
      </c>
    </row>
    <row r="15" spans="2:11" ht="21.75" customHeight="1">
      <c r="B15" s="1888"/>
      <c r="D15" s="372" t="s">
        <v>1679</v>
      </c>
      <c r="E15" s="373">
        <v>7.7590000000000003</v>
      </c>
      <c r="F15" s="374">
        <v>1</v>
      </c>
      <c r="G15" s="374"/>
      <c r="H15" s="374"/>
      <c r="I15" s="1239"/>
      <c r="J15" s="374"/>
      <c r="K15" s="1239"/>
    </row>
    <row r="16" spans="2:11" ht="21.75" customHeight="1">
      <c r="B16" s="1888"/>
      <c r="D16" s="372" t="s">
        <v>1680</v>
      </c>
      <c r="E16" s="373">
        <v>450</v>
      </c>
      <c r="F16" s="374">
        <v>450</v>
      </c>
      <c r="G16" s="374">
        <v>452</v>
      </c>
      <c r="H16" s="374">
        <f>442806/1000</f>
        <v>442.80599999999998</v>
      </c>
      <c r="I16" s="1239">
        <f>249204/1000</f>
        <v>249.20400000000001</v>
      </c>
      <c r="J16" s="374">
        <f>255256.12/1000</f>
        <v>255.25611999999998</v>
      </c>
      <c r="K16" s="1239">
        <f>287341/1000</f>
        <v>287.34100000000001</v>
      </c>
    </row>
    <row r="17" spans="2:11" ht="21.75" customHeight="1">
      <c r="B17" s="1888"/>
      <c r="D17" s="372" t="s">
        <v>1681</v>
      </c>
      <c r="E17" s="373">
        <v>345</v>
      </c>
      <c r="F17" s="374">
        <v>335</v>
      </c>
      <c r="G17" s="374">
        <v>348</v>
      </c>
      <c r="H17" s="374">
        <f>346789/1000</f>
        <v>346.78899999999999</v>
      </c>
      <c r="I17" s="1239">
        <f>275768/1000</f>
        <v>275.76799999999997</v>
      </c>
      <c r="J17" s="374">
        <f>139094.56/1000</f>
        <v>139.09456</v>
      </c>
      <c r="K17" s="1239">
        <f>9000/1000</f>
        <v>9</v>
      </c>
    </row>
    <row r="18" spans="2:11" ht="21.75" customHeight="1">
      <c r="B18" s="1888"/>
      <c r="D18" s="372" t="s">
        <v>1682</v>
      </c>
      <c r="E18" s="373">
        <v>179</v>
      </c>
      <c r="F18" s="374">
        <v>185</v>
      </c>
      <c r="G18" s="374">
        <v>200.08</v>
      </c>
      <c r="H18" s="374">
        <f>103448.54/1000</f>
        <v>103.44853999999999</v>
      </c>
      <c r="I18" s="1239">
        <f>112992/1000</f>
        <v>112.992</v>
      </c>
      <c r="J18" s="374">
        <f>111004/1000</f>
        <v>111.004</v>
      </c>
      <c r="K18" s="1239">
        <f>108220/1000</f>
        <v>108.22</v>
      </c>
    </row>
    <row r="19" spans="2:11" ht="21.75" customHeight="1">
      <c r="B19" s="1888"/>
      <c r="D19" s="372" t="s">
        <v>1683</v>
      </c>
      <c r="E19" s="373">
        <v>0</v>
      </c>
      <c r="F19" s="374">
        <v>227</v>
      </c>
      <c r="G19" s="374">
        <v>202</v>
      </c>
      <c r="H19" s="1237" t="s">
        <v>864</v>
      </c>
      <c r="I19" s="1240" t="s">
        <v>864</v>
      </c>
      <c r="J19" s="1237" t="s">
        <v>864</v>
      </c>
      <c r="K19" s="1240" t="s">
        <v>864</v>
      </c>
    </row>
    <row r="20" spans="2:11" ht="21.75" customHeight="1">
      <c r="B20" s="1888"/>
      <c r="D20" s="400" t="s">
        <v>1220</v>
      </c>
      <c r="E20" s="373">
        <f>SUM(E9:E19)</f>
        <v>2198.7070000000003</v>
      </c>
      <c r="F20" s="1232">
        <f>SUM(F9:F19)</f>
        <v>2254</v>
      </c>
      <c r="G20" s="1232">
        <f>SUM(G9:G19)</f>
        <v>2162.08</v>
      </c>
      <c r="H20" s="1232">
        <f>SUM(H9:H18)</f>
        <v>1481.3705400000001</v>
      </c>
      <c r="I20" s="1233">
        <f>SUM(I9:I18)</f>
        <v>3197.8970000000004</v>
      </c>
      <c r="J20" s="1232">
        <f>SUM(J9:J18)</f>
        <v>1467.15868</v>
      </c>
      <c r="K20" s="1233">
        <f>SUM(K9:K18)</f>
        <v>1324.615</v>
      </c>
    </row>
    <row r="21" spans="2:11" ht="22.5" customHeight="1">
      <c r="B21" s="1888"/>
      <c r="C21" s="769" t="e" vm="11">
        <v>#VALUE!</v>
      </c>
      <c r="D21" s="2202" t="s">
        <v>1684</v>
      </c>
      <c r="E21" s="2202"/>
      <c r="F21" s="1241"/>
      <c r="G21" s="752"/>
      <c r="H21" s="752"/>
      <c r="I21" s="752"/>
      <c r="J21" s="163"/>
      <c r="K21" s="163"/>
    </row>
    <row r="22" spans="2:11">
      <c r="B22" s="1888"/>
      <c r="D22" s="2074" t="s">
        <v>1685</v>
      </c>
      <c r="E22" s="2074"/>
      <c r="F22" s="2155"/>
      <c r="G22" s="2155"/>
      <c r="H22" s="2155"/>
      <c r="I22" s="2155"/>
    </row>
  </sheetData>
  <sheetProtection algorithmName="SHA-512" hashValue="Q8Zl6ennxmifnY/zGZNFNxpsgLZzYtUdkn+RkgSaDbGc8qGwNCCvoPBzVgVSintjcwzBhxuSceRLwYD3zb+6UA==" saltValue="Pkq4BTOlaUvvVdxqhGLs9w==" spinCount="100000" sheet="1" objects="1" scenarios="1"/>
  <mergeCells count="3">
    <mergeCell ref="D22:I22"/>
    <mergeCell ref="B5:B22"/>
    <mergeCell ref="D21:E21"/>
  </mergeCells>
  <hyperlinks>
    <hyperlink ref="D21:E21" r:id="rId1" display="* Including Covid 19 support to governments, refer to page 87 of 2020 Integrated Annual Report " xr:uid="{5A972063-A0D5-4B90-A754-50B8F92D31CB}"/>
  </hyperlinks>
  <pageMargins left="0.75" right="0.75" top="1" bottom="1" header="0.5" footer="0.5"/>
  <pageSetup orientation="portrait" horizontalDpi="4294967295" verticalDpi="4294967295" r:id="rId2"/>
  <customProperties>
    <customPr name="_pios_id" r:id="rId3"/>
  </customProperties>
  <drawing r:id="rId4"/>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0"/>
  </sheetPr>
  <dimension ref="B5:J32"/>
  <sheetViews>
    <sheetView showGridLines="0" showRuler="0" topLeftCell="A22" workbookViewId="0">
      <selection activeCell="I48" sqref="I48"/>
    </sheetView>
  </sheetViews>
  <sheetFormatPr defaultColWidth="12.85546875" defaultRowHeight="12.75"/>
  <cols>
    <col min="1" max="3" width="12.85546875" style="148"/>
    <col min="4" max="4" width="45.5703125" style="148" customWidth="1"/>
    <col min="5" max="10" width="14.5703125" style="148" customWidth="1"/>
    <col min="11" max="20" width="14.42578125" style="148" customWidth="1"/>
    <col min="21" max="21" width="18" style="148" customWidth="1"/>
    <col min="22" max="26" width="9" style="148" customWidth="1"/>
    <col min="27" max="16384" width="12.85546875" style="148"/>
  </cols>
  <sheetData>
    <row r="5" spans="2:10" ht="18.75">
      <c r="B5" s="1888"/>
      <c r="D5" s="147" t="s">
        <v>1686</v>
      </c>
      <c r="E5" s="147"/>
    </row>
    <row r="6" spans="2:10">
      <c r="B6" s="1888"/>
      <c r="D6" s="34" t="s">
        <v>1687</v>
      </c>
      <c r="E6" s="34"/>
    </row>
    <row r="7" spans="2:10">
      <c r="B7" s="1888"/>
      <c r="D7" s="2071" t="s">
        <v>1971</v>
      </c>
      <c r="E7" s="2071"/>
      <c r="F7" s="2071"/>
      <c r="G7" s="2071"/>
      <c r="H7" s="2071"/>
      <c r="I7" s="2071"/>
      <c r="J7" s="2071"/>
    </row>
    <row r="8" spans="2:10">
      <c r="B8" s="1888"/>
    </row>
    <row r="9" spans="2:10">
      <c r="B9" s="1888"/>
      <c r="E9" s="2119" t="s">
        <v>1688</v>
      </c>
      <c r="F9" s="2119"/>
      <c r="G9" s="2119"/>
      <c r="H9" s="2119"/>
      <c r="I9" s="2119"/>
      <c r="J9" s="2119"/>
    </row>
    <row r="10" spans="2:10" ht="21.75" customHeight="1">
      <c r="B10" s="1888"/>
      <c r="D10" s="10"/>
      <c r="E10" s="11">
        <v>2024</v>
      </c>
      <c r="F10" s="12">
        <v>2023</v>
      </c>
      <c r="G10" s="12">
        <v>2022</v>
      </c>
      <c r="H10" s="12">
        <v>2021</v>
      </c>
      <c r="I10" s="12">
        <v>2020</v>
      </c>
      <c r="J10" s="9">
        <v>2019</v>
      </c>
    </row>
    <row r="11" spans="2:10" ht="21.75" customHeight="1">
      <c r="B11" s="1888"/>
      <c r="D11" s="1244" t="s">
        <v>1689</v>
      </c>
      <c r="E11" s="1024"/>
      <c r="F11" s="1025"/>
      <c r="G11" s="1025"/>
      <c r="H11" s="1025"/>
      <c r="I11" s="1025"/>
      <c r="J11" s="1157"/>
    </row>
    <row r="12" spans="2:10" ht="21.75" customHeight="1">
      <c r="B12" s="1888"/>
      <c r="D12" s="609" t="s">
        <v>1273</v>
      </c>
      <c r="E12" s="1026">
        <v>1</v>
      </c>
      <c r="F12" s="1027">
        <v>1</v>
      </c>
      <c r="G12" s="1027">
        <v>1</v>
      </c>
      <c r="H12" s="1027">
        <v>1</v>
      </c>
      <c r="I12" s="1027">
        <v>1</v>
      </c>
      <c r="J12" s="1158">
        <v>1</v>
      </c>
    </row>
    <row r="13" spans="2:10" ht="21.75" customHeight="1">
      <c r="B13" s="1888"/>
      <c r="D13" s="614" t="s">
        <v>2044</v>
      </c>
      <c r="E13" s="1026">
        <v>1</v>
      </c>
      <c r="F13" s="1027">
        <v>1</v>
      </c>
      <c r="G13" s="1204">
        <v>1</v>
      </c>
      <c r="H13" s="1027">
        <v>1</v>
      </c>
      <c r="I13" s="1027">
        <v>1</v>
      </c>
      <c r="J13" s="1158">
        <v>1</v>
      </c>
    </row>
    <row r="14" spans="2:10" ht="21.75" customHeight="1">
      <c r="B14" s="1888"/>
      <c r="D14" s="609" t="s">
        <v>1690</v>
      </c>
      <c r="E14" s="1026">
        <v>1</v>
      </c>
      <c r="F14" s="1027">
        <v>1</v>
      </c>
      <c r="G14" s="1027">
        <v>1</v>
      </c>
      <c r="H14" s="1027">
        <v>1</v>
      </c>
      <c r="I14" s="1027">
        <v>1</v>
      </c>
      <c r="J14" s="1158">
        <v>1</v>
      </c>
    </row>
    <row r="15" spans="2:10" ht="21.75" customHeight="1">
      <c r="B15" s="1888"/>
      <c r="D15" s="305" t="s">
        <v>1691</v>
      </c>
      <c r="E15" s="1020">
        <v>0.5</v>
      </c>
      <c r="F15" s="1021">
        <v>0.5</v>
      </c>
      <c r="G15" s="1021">
        <v>0.5</v>
      </c>
      <c r="H15" s="1021">
        <v>0.5</v>
      </c>
      <c r="I15" s="1021">
        <v>0.5</v>
      </c>
      <c r="J15" s="1053">
        <v>0.5</v>
      </c>
    </row>
    <row r="16" spans="2:10" ht="21.75" customHeight="1">
      <c r="B16" s="1888"/>
      <c r="D16" s="203"/>
      <c r="E16" s="203"/>
      <c r="F16" s="203"/>
      <c r="G16" s="203"/>
      <c r="H16" s="203"/>
      <c r="I16" s="203"/>
      <c r="J16" s="203"/>
    </row>
    <row r="17" spans="2:10" ht="21.75" customHeight="1">
      <c r="B17" s="1888"/>
      <c r="E17" s="2119" t="s">
        <v>2101</v>
      </c>
      <c r="F17" s="2119"/>
      <c r="G17" s="2119"/>
      <c r="H17" s="2119"/>
      <c r="I17" s="2119"/>
      <c r="J17" s="2119"/>
    </row>
    <row r="18" spans="2:10" ht="21.75" customHeight="1">
      <c r="B18" s="1888"/>
      <c r="D18" s="10"/>
      <c r="E18" s="11">
        <v>2024</v>
      </c>
      <c r="F18" s="12">
        <v>2023</v>
      </c>
      <c r="G18" s="12">
        <v>2022</v>
      </c>
      <c r="H18" s="12">
        <v>2021</v>
      </c>
      <c r="I18" s="12">
        <v>2020</v>
      </c>
      <c r="J18" s="9">
        <v>2019</v>
      </c>
    </row>
    <row r="19" spans="2:10" ht="21.75" customHeight="1">
      <c r="B19" s="1888"/>
      <c r="D19" s="1244" t="s">
        <v>1689</v>
      </c>
      <c r="E19" s="1024"/>
      <c r="F19" s="1025"/>
      <c r="G19" s="1025"/>
      <c r="H19" s="1025"/>
      <c r="I19" s="1025"/>
      <c r="J19" s="1157"/>
    </row>
    <row r="20" spans="2:10" ht="21.75" customHeight="1">
      <c r="B20" s="1888"/>
      <c r="D20" s="609" t="s">
        <v>1273</v>
      </c>
      <c r="E20" s="1026">
        <v>0.99</v>
      </c>
      <c r="F20" s="1027">
        <v>0.99</v>
      </c>
      <c r="G20" s="1027">
        <v>1</v>
      </c>
      <c r="H20" s="1027">
        <v>1</v>
      </c>
      <c r="I20" s="1027">
        <v>1</v>
      </c>
      <c r="J20" s="1158">
        <v>1</v>
      </c>
    </row>
    <row r="21" spans="2:10" ht="21.75" customHeight="1">
      <c r="B21" s="1888"/>
      <c r="D21" s="614" t="s">
        <v>2044</v>
      </c>
      <c r="E21" s="1026">
        <v>0.91</v>
      </c>
      <c r="F21" s="1027">
        <v>0.9</v>
      </c>
      <c r="G21" s="1204">
        <v>0.9</v>
      </c>
      <c r="H21" s="1027">
        <v>0.86</v>
      </c>
      <c r="I21" s="1027">
        <v>0.86</v>
      </c>
      <c r="J21" s="1158">
        <v>0.77</v>
      </c>
    </row>
    <row r="22" spans="2:10" ht="21.75" customHeight="1">
      <c r="B22" s="1888"/>
      <c r="D22" s="609" t="s">
        <v>1690</v>
      </c>
      <c r="E22" s="1026">
        <v>1</v>
      </c>
      <c r="F22" s="1027">
        <v>1</v>
      </c>
      <c r="G22" s="1027">
        <v>1</v>
      </c>
      <c r="H22" s="1027">
        <v>1</v>
      </c>
      <c r="I22" s="1027">
        <v>1</v>
      </c>
      <c r="J22" s="1158">
        <v>1</v>
      </c>
    </row>
    <row r="23" spans="2:10" ht="21.75" customHeight="1">
      <c r="D23" s="305" t="s">
        <v>1691</v>
      </c>
      <c r="E23" s="1020">
        <v>0.5</v>
      </c>
      <c r="F23" s="1021">
        <v>0.5</v>
      </c>
      <c r="G23" s="1021">
        <v>0.5</v>
      </c>
      <c r="H23" s="1021">
        <v>0.5</v>
      </c>
      <c r="I23" s="1021">
        <v>0.5</v>
      </c>
      <c r="J23" s="1053">
        <v>0.5</v>
      </c>
    </row>
    <row r="24" spans="2:10" ht="21.75" customHeight="1">
      <c r="D24" s="1242"/>
      <c r="E24" s="1242"/>
      <c r="F24" s="662"/>
      <c r="G24" s="1243"/>
      <c r="H24" s="282"/>
      <c r="I24" s="282"/>
      <c r="J24" s="282"/>
    </row>
    <row r="25" spans="2:10" ht="21.75" customHeight="1">
      <c r="E25" s="2119" t="s">
        <v>2100</v>
      </c>
      <c r="F25" s="2119"/>
      <c r="G25" s="2119"/>
      <c r="H25" s="2119"/>
      <c r="I25" s="2119"/>
      <c r="J25" s="2119"/>
    </row>
    <row r="26" spans="2:10" ht="21.75" customHeight="1">
      <c r="D26" s="10"/>
      <c r="E26" s="11">
        <v>2024</v>
      </c>
      <c r="F26" s="12">
        <v>2023</v>
      </c>
      <c r="G26" s="12">
        <v>2022</v>
      </c>
      <c r="H26" s="12">
        <v>2021</v>
      </c>
      <c r="I26" s="12">
        <v>2020</v>
      </c>
      <c r="J26" s="9">
        <v>2019</v>
      </c>
    </row>
    <row r="27" spans="2:10" ht="21.75" customHeight="1">
      <c r="D27" s="1244" t="s">
        <v>1689</v>
      </c>
      <c r="E27" s="1024"/>
      <c r="F27" s="1025"/>
      <c r="G27" s="1025"/>
      <c r="H27" s="1025"/>
      <c r="I27" s="1025"/>
      <c r="J27" s="1157"/>
    </row>
    <row r="28" spans="2:10" ht="21.75" customHeight="1">
      <c r="D28" s="609" t="s">
        <v>1273</v>
      </c>
      <c r="E28" s="1026">
        <v>0.89</v>
      </c>
      <c r="F28" s="1027">
        <v>0.9</v>
      </c>
      <c r="G28" s="1027">
        <v>0.9</v>
      </c>
      <c r="H28" s="1027">
        <v>0.9</v>
      </c>
      <c r="I28" s="1027">
        <v>0.94</v>
      </c>
      <c r="J28" s="1158">
        <v>0.69</v>
      </c>
    </row>
    <row r="29" spans="2:10" ht="21.75" customHeight="1">
      <c r="D29" s="614" t="s">
        <v>2044</v>
      </c>
      <c r="E29" s="1026">
        <v>0.34</v>
      </c>
      <c r="F29" s="1027">
        <v>0.35</v>
      </c>
      <c r="G29" s="1204">
        <v>0.44</v>
      </c>
      <c r="H29" s="1027">
        <v>0.35</v>
      </c>
      <c r="I29" s="1027">
        <v>0.34</v>
      </c>
      <c r="J29" s="1158">
        <v>0.33</v>
      </c>
    </row>
    <row r="30" spans="2:10" ht="21.75" customHeight="1">
      <c r="D30" s="609" t="s">
        <v>1690</v>
      </c>
      <c r="E30" s="1026">
        <v>1</v>
      </c>
      <c r="F30" s="1027">
        <v>1</v>
      </c>
      <c r="G30" s="1027">
        <v>1</v>
      </c>
      <c r="H30" s="1027">
        <v>1</v>
      </c>
      <c r="I30" s="1027">
        <v>1</v>
      </c>
      <c r="J30" s="1158">
        <v>1</v>
      </c>
    </row>
    <row r="31" spans="2:10" ht="21.75" customHeight="1">
      <c r="D31" s="305" t="s">
        <v>1691</v>
      </c>
      <c r="E31" s="1020">
        <v>0.5</v>
      </c>
      <c r="F31" s="1021">
        <v>0.5</v>
      </c>
      <c r="G31" s="1021">
        <v>0.5</v>
      </c>
      <c r="H31" s="1021">
        <v>0.5</v>
      </c>
      <c r="I31" s="1021">
        <v>0.5</v>
      </c>
      <c r="J31" s="1053">
        <v>0.5</v>
      </c>
    </row>
    <row r="32" spans="2:10" ht="21.6" customHeight="1">
      <c r="D32" s="2203" t="s">
        <v>2045</v>
      </c>
      <c r="E32" s="2203"/>
      <c r="F32" s="2203"/>
      <c r="G32" s="2203"/>
      <c r="H32" s="2203"/>
      <c r="I32" s="2203"/>
      <c r="J32" s="2203"/>
    </row>
  </sheetData>
  <sheetProtection algorithmName="SHA-512" hashValue="GN6OPwpUQjYEUqHJEWQ/R/WEvFh8O4d6KtUkKoTY4K5X2IHzEmllXFoGg5XRfnHsPKpD/5Nytx9pf4YQD5lSyA==" saltValue="4K9bbvd22ywyED9SC/Vm9w==" spinCount="100000" sheet="1" objects="1" scenarios="1"/>
  <mergeCells count="6">
    <mergeCell ref="B5:B22"/>
    <mergeCell ref="D32:J32"/>
    <mergeCell ref="D7:J7"/>
    <mergeCell ref="E9:J9"/>
    <mergeCell ref="E17:J17"/>
    <mergeCell ref="E25:J25"/>
  </mergeCells>
  <pageMargins left="0.75" right="0.75" top="1" bottom="1" header="0.5" footer="0.5"/>
  <pageSetup orientation="portrait" horizontalDpi="4294967295" verticalDpi="4294967295" r:id="rId1"/>
  <customProperties>
    <customPr name="_pios_id" r:id="rId2"/>
  </customProperties>
  <drawing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A78306-4713-4624-9637-D7544F77232A}">
  <sheetPr>
    <tabColor rgb="FF001D39"/>
  </sheetPr>
  <dimension ref="A1"/>
  <sheetViews>
    <sheetView workbookViewId="0"/>
  </sheetViews>
  <sheetFormatPr defaultColWidth="8.85546875" defaultRowHeight="12.75"/>
  <cols>
    <col min="1" max="16384" width="8.85546875" style="3"/>
  </cols>
  <sheetData/>
  <sheetProtection algorithmName="SHA-512" hashValue="oucb2xez8A8KOQHJPlCNMPF4kyjUWyETJ0bsBIFEFq4iVuDl1E6tw7HMZKApbhwMWzGHZ8rc2kVd/NNn/94VPg==" saltValue="XKUk8pTMStl6nkJKIbl9Aw==" spinCount="100000" sheet="1" objects="1" scenarios="1"/>
  <pageMargins left="0.7" right="0.7" top="0.75" bottom="0.75" header="0.3" footer="0.3"/>
  <pageSetup orientation="portrait" horizontalDpi="4294967295" verticalDpi="4294967295" r:id="rId1"/>
  <customProperties>
    <customPr name="_pios_id" r:id="rId2"/>
  </customProperties>
  <drawing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5:M46"/>
  <sheetViews>
    <sheetView showGridLines="0" showRuler="0" workbookViewId="0"/>
  </sheetViews>
  <sheetFormatPr defaultColWidth="12.85546875" defaultRowHeight="12.75"/>
  <cols>
    <col min="1" max="3" width="12.85546875" style="148"/>
    <col min="4" max="4" width="40.140625" style="148" customWidth="1"/>
    <col min="5" max="11" width="14.5703125" style="148" customWidth="1"/>
    <col min="12" max="13" width="0" style="148" hidden="1"/>
    <col min="14" max="16384" width="12.85546875" style="148"/>
  </cols>
  <sheetData>
    <row r="5" spans="2:5" ht="18.75">
      <c r="B5" s="1888"/>
      <c r="D5" s="147" t="s">
        <v>1692</v>
      </c>
      <c r="E5" s="1267"/>
    </row>
    <row r="6" spans="2:5">
      <c r="B6" s="1888"/>
    </row>
    <row r="7" spans="2:5" ht="21.75" customHeight="1">
      <c r="B7" s="1888"/>
    </row>
    <row r="8" spans="2:5" ht="21.75" customHeight="1">
      <c r="B8" s="1888"/>
      <c r="D8" s="147"/>
      <c r="E8" s="187"/>
    </row>
    <row r="9" spans="2:5" ht="21.75" customHeight="1">
      <c r="B9" s="1888"/>
      <c r="D9" s="147"/>
      <c r="E9" s="187"/>
    </row>
    <row r="10" spans="2:5" ht="21.75" customHeight="1">
      <c r="B10" s="1888"/>
      <c r="D10" s="147"/>
      <c r="E10" s="187"/>
    </row>
    <row r="11" spans="2:5" ht="21.75" customHeight="1">
      <c r="B11" s="1888"/>
      <c r="D11" s="147"/>
      <c r="E11" s="187"/>
    </row>
    <row r="12" spans="2:5" ht="21.75" customHeight="1">
      <c r="B12" s="1888"/>
      <c r="D12" s="147"/>
      <c r="E12" s="187"/>
    </row>
    <row r="13" spans="2:5" ht="21.75" customHeight="1">
      <c r="B13" s="1888"/>
      <c r="D13" s="147"/>
      <c r="E13" s="187"/>
    </row>
    <row r="14" spans="2:5" ht="21.75" customHeight="1">
      <c r="B14" s="1888"/>
      <c r="D14" s="147"/>
      <c r="E14" s="187"/>
    </row>
    <row r="15" spans="2:5" ht="21.75" customHeight="1">
      <c r="B15" s="1888"/>
      <c r="D15" s="147"/>
      <c r="E15" s="187"/>
    </row>
    <row r="16" spans="2:5" ht="21.75" customHeight="1">
      <c r="B16" s="1888"/>
      <c r="D16" s="147"/>
      <c r="E16" s="187"/>
    </row>
    <row r="17" spans="2:13" ht="21.75" customHeight="1">
      <c r="B17" s="1888"/>
      <c r="D17" s="147"/>
      <c r="E17" s="187"/>
    </row>
    <row r="18" spans="2:13" ht="21.75" customHeight="1">
      <c r="B18" s="1888"/>
    </row>
    <row r="19" spans="2:13" ht="21.75" customHeight="1">
      <c r="B19" s="1888"/>
    </row>
    <row r="20" spans="2:13" ht="21.75" customHeight="1">
      <c r="B20" s="1888"/>
      <c r="D20" s="341" t="s">
        <v>1974</v>
      </c>
      <c r="E20" s="280">
        <v>2024</v>
      </c>
      <c r="F20" s="192">
        <v>2023</v>
      </c>
      <c r="G20" s="192">
        <v>2022</v>
      </c>
      <c r="H20" s="192">
        <v>2021</v>
      </c>
      <c r="I20" s="193">
        <v>2020</v>
      </c>
      <c r="J20" s="192">
        <v>2019</v>
      </c>
      <c r="K20" s="193">
        <v>2018</v>
      </c>
      <c r="L20" s="281">
        <v>2015</v>
      </c>
      <c r="M20" s="281">
        <v>2014</v>
      </c>
    </row>
    <row r="21" spans="2:13" ht="21.75" customHeight="1">
      <c r="B21" s="1888"/>
      <c r="D21" s="369" t="s">
        <v>838</v>
      </c>
      <c r="E21" s="1245">
        <v>67.8</v>
      </c>
      <c r="F21" s="440">
        <v>51.6</v>
      </c>
      <c r="G21" s="440">
        <v>57.5</v>
      </c>
      <c r="H21" s="440">
        <v>54.74</v>
      </c>
      <c r="I21" s="449">
        <v>44.25</v>
      </c>
      <c r="J21" s="440">
        <v>39.32</v>
      </c>
      <c r="K21" s="449">
        <v>26.79</v>
      </c>
    </row>
    <row r="22" spans="2:13" ht="21.75" customHeight="1">
      <c r="B22" s="1888"/>
      <c r="D22" s="372" t="s">
        <v>839</v>
      </c>
      <c r="E22" s="1246">
        <v>2</v>
      </c>
      <c r="F22" s="443">
        <v>1.9</v>
      </c>
      <c r="G22" s="443">
        <v>1.8</v>
      </c>
      <c r="H22" s="443">
        <v>1.74</v>
      </c>
      <c r="I22" s="450">
        <v>1.21</v>
      </c>
      <c r="J22" s="443">
        <v>1.1499999999999999</v>
      </c>
      <c r="K22" s="450">
        <v>1.03</v>
      </c>
    </row>
    <row r="23" spans="2:13" ht="21.75" customHeight="1">
      <c r="D23" s="372" t="s">
        <v>840</v>
      </c>
      <c r="E23" s="1246">
        <v>98.1</v>
      </c>
      <c r="F23" s="443">
        <v>100.3</v>
      </c>
      <c r="G23" s="443">
        <v>108.9</v>
      </c>
      <c r="H23" s="443">
        <v>115.7</v>
      </c>
      <c r="I23" s="450">
        <v>118.13</v>
      </c>
      <c r="J23" s="443">
        <v>126.62</v>
      </c>
      <c r="K23" s="450">
        <v>135.58000000000001</v>
      </c>
    </row>
    <row r="24" spans="2:13" ht="21.75" customHeight="1">
      <c r="D24" s="372" t="s">
        <v>841</v>
      </c>
      <c r="E24" s="1246">
        <v>25.1</v>
      </c>
      <c r="F24" s="443">
        <v>24.9</v>
      </c>
      <c r="G24" s="443">
        <v>29.4</v>
      </c>
      <c r="H24" s="443">
        <v>28.3</v>
      </c>
      <c r="I24" s="450">
        <v>18.22</v>
      </c>
      <c r="J24" s="443">
        <v>22.34</v>
      </c>
      <c r="K24" s="450">
        <v>21.78</v>
      </c>
    </row>
    <row r="25" spans="2:13" ht="21.75" customHeight="1">
      <c r="D25" s="372" t="s">
        <v>842</v>
      </c>
      <c r="E25" s="1246">
        <v>192.9</v>
      </c>
      <c r="F25" s="443">
        <v>178.7</v>
      </c>
      <c r="G25" s="443">
        <v>197.6</v>
      </c>
      <c r="H25" s="443">
        <v>200.48</v>
      </c>
      <c r="I25" s="450">
        <v>181.8</v>
      </c>
      <c r="J25" s="443">
        <v>189.4</v>
      </c>
      <c r="K25" s="450">
        <v>185.2</v>
      </c>
      <c r="L25" s="1247">
        <v>165.57</v>
      </c>
      <c r="M25" s="1247">
        <v>143.59</v>
      </c>
    </row>
    <row r="26" spans="2:13" ht="21.75" customHeight="1">
      <c r="D26" s="176"/>
      <c r="E26" s="176"/>
      <c r="F26" s="235"/>
      <c r="G26" s="235"/>
      <c r="H26" s="235"/>
      <c r="I26" s="287"/>
      <c r="J26" s="287"/>
      <c r="K26" s="287"/>
      <c r="L26" s="344"/>
      <c r="M26" s="344"/>
    </row>
    <row r="27" spans="2:13" ht="21.75" customHeight="1">
      <c r="D27" s="341" t="s">
        <v>1972</v>
      </c>
      <c r="E27" s="280">
        <v>2024</v>
      </c>
      <c r="F27" s="192">
        <v>2023</v>
      </c>
      <c r="G27" s="192">
        <v>2022</v>
      </c>
      <c r="H27" s="192">
        <v>2021</v>
      </c>
      <c r="I27" s="193">
        <v>2020</v>
      </c>
      <c r="J27" s="192">
        <v>2019</v>
      </c>
      <c r="K27" s="193">
        <v>2018</v>
      </c>
      <c r="L27" s="281">
        <v>2015</v>
      </c>
      <c r="M27" s="281">
        <v>2014</v>
      </c>
    </row>
    <row r="28" spans="2:13" ht="21.75" customHeight="1">
      <c r="D28" s="369" t="s">
        <v>838</v>
      </c>
      <c r="E28" s="1245">
        <v>15.7</v>
      </c>
      <c r="F28" s="440">
        <v>16.600000000000001</v>
      </c>
      <c r="G28" s="440">
        <v>15.5</v>
      </c>
      <c r="H28" s="440">
        <v>15.44</v>
      </c>
      <c r="I28" s="449">
        <v>16</v>
      </c>
      <c r="J28" s="440">
        <v>10.73</v>
      </c>
      <c r="K28" s="449">
        <v>7.21</v>
      </c>
    </row>
    <row r="29" spans="2:13" ht="21.75" customHeight="1">
      <c r="D29" s="372" t="s">
        <v>839</v>
      </c>
      <c r="E29" s="1246">
        <v>3</v>
      </c>
      <c r="F29" s="443">
        <v>3</v>
      </c>
      <c r="G29" s="443">
        <v>3</v>
      </c>
      <c r="H29" s="443">
        <v>2.92</v>
      </c>
      <c r="I29" s="450">
        <v>2.2599999999999998</v>
      </c>
      <c r="J29" s="443">
        <v>1.67</v>
      </c>
      <c r="K29" s="450">
        <v>1.32</v>
      </c>
    </row>
    <row r="30" spans="2:13" ht="21.75" customHeight="1">
      <c r="D30" s="372" t="s">
        <v>840</v>
      </c>
      <c r="E30" s="1246">
        <v>19.899999999999999</v>
      </c>
      <c r="F30" s="443">
        <v>18.899999999999999</v>
      </c>
      <c r="G30" s="443">
        <v>18.8</v>
      </c>
      <c r="H30" s="443">
        <v>18.600000000000001</v>
      </c>
      <c r="I30" s="450">
        <v>19.03</v>
      </c>
      <c r="J30" s="443">
        <v>18.39</v>
      </c>
      <c r="K30" s="450">
        <v>18</v>
      </c>
    </row>
    <row r="31" spans="2:13" ht="21.75" customHeight="1">
      <c r="D31" s="372" t="s">
        <v>841</v>
      </c>
      <c r="E31" s="1246">
        <v>6.3</v>
      </c>
      <c r="F31" s="443">
        <v>6.5</v>
      </c>
      <c r="G31" s="443">
        <v>6.7</v>
      </c>
      <c r="H31" s="443">
        <v>6.81</v>
      </c>
      <c r="I31" s="450">
        <v>6.8</v>
      </c>
      <c r="J31" s="443">
        <v>6.72</v>
      </c>
      <c r="K31" s="450">
        <v>6.64</v>
      </c>
    </row>
    <row r="32" spans="2:13" ht="21.75" customHeight="1">
      <c r="D32" s="372" t="s">
        <v>842</v>
      </c>
      <c r="E32" s="1246">
        <v>44.9</v>
      </c>
      <c r="F32" s="443">
        <v>45</v>
      </c>
      <c r="G32" s="443">
        <v>44</v>
      </c>
      <c r="H32" s="443">
        <v>43.77</v>
      </c>
      <c r="I32" s="450">
        <v>44.09</v>
      </c>
      <c r="J32" s="443">
        <v>37.51</v>
      </c>
      <c r="K32" s="450">
        <v>33.17</v>
      </c>
      <c r="L32" s="1247">
        <v>33.01</v>
      </c>
      <c r="M32" s="1247">
        <v>33.33</v>
      </c>
    </row>
    <row r="34" spans="4:13" ht="21.75" customHeight="1">
      <c r="D34" s="341" t="s">
        <v>1973</v>
      </c>
      <c r="E34" s="280">
        <v>2024</v>
      </c>
      <c r="F34" s="192">
        <v>2023</v>
      </c>
      <c r="G34" s="192">
        <v>2022</v>
      </c>
      <c r="H34" s="192">
        <v>2021</v>
      </c>
      <c r="I34" s="193">
        <v>2020</v>
      </c>
      <c r="J34" s="192">
        <v>2019</v>
      </c>
      <c r="K34" s="193">
        <v>2018</v>
      </c>
      <c r="L34" s="281">
        <v>2015</v>
      </c>
      <c r="M34" s="281">
        <v>2014</v>
      </c>
    </row>
    <row r="35" spans="4:13" ht="21.75" customHeight="1">
      <c r="D35" s="1260" t="s">
        <v>1693</v>
      </c>
      <c r="E35" s="568">
        <v>287.27</v>
      </c>
      <c r="F35" s="569">
        <v>322</v>
      </c>
      <c r="G35" s="569">
        <v>315</v>
      </c>
      <c r="H35" s="569">
        <v>246.529</v>
      </c>
      <c r="I35" s="570">
        <v>258.173</v>
      </c>
      <c r="J35" s="569">
        <v>99.081710000000001</v>
      </c>
      <c r="K35" s="570">
        <v>0</v>
      </c>
      <c r="L35" s="292"/>
      <c r="M35" s="292"/>
    </row>
    <row r="36" spans="4:13" ht="21.75" customHeight="1">
      <c r="D36" s="1261" t="s">
        <v>579</v>
      </c>
      <c r="E36" s="1256">
        <v>287.39999999999998</v>
      </c>
      <c r="F36" s="805">
        <v>284</v>
      </c>
      <c r="G36" s="805">
        <v>288</v>
      </c>
      <c r="H36" s="805">
        <v>279.22955000000002</v>
      </c>
      <c r="I36" s="801">
        <v>269.63407000000001</v>
      </c>
      <c r="J36" s="805">
        <v>274.80955999999998</v>
      </c>
      <c r="K36" s="801">
        <v>280.38612999999998</v>
      </c>
      <c r="L36" s="292"/>
      <c r="M36" s="292"/>
    </row>
    <row r="37" spans="4:13" ht="21.75" customHeight="1">
      <c r="D37" s="1261" t="s">
        <v>1333</v>
      </c>
      <c r="E37" s="1256">
        <v>331.2</v>
      </c>
      <c r="F37" s="805">
        <v>372</v>
      </c>
      <c r="G37" s="805">
        <v>377</v>
      </c>
      <c r="H37" s="805">
        <v>393.01799999999997</v>
      </c>
      <c r="I37" s="801">
        <v>384.86700000000002</v>
      </c>
      <c r="J37" s="805">
        <v>370.60331000000002</v>
      </c>
      <c r="K37" s="801">
        <v>366.90352000000001</v>
      </c>
      <c r="L37" s="292"/>
      <c r="M37" s="292"/>
    </row>
    <row r="38" spans="4:13" ht="21.75" customHeight="1">
      <c r="D38" s="1262" t="s">
        <v>577</v>
      </c>
      <c r="E38" s="1254">
        <v>229.5</v>
      </c>
      <c r="F38" s="806">
        <v>245</v>
      </c>
      <c r="G38" s="806">
        <v>239</v>
      </c>
      <c r="H38" s="806">
        <v>223.005101</v>
      </c>
      <c r="I38" s="1255">
        <v>233.25412800000001</v>
      </c>
      <c r="J38" s="806">
        <v>219.38683</v>
      </c>
      <c r="K38" s="1255">
        <v>239.08904200000001</v>
      </c>
      <c r="L38" s="292"/>
      <c r="M38" s="292"/>
    </row>
    <row r="39" spans="4:13" ht="21.75" customHeight="1">
      <c r="D39" s="400" t="s">
        <v>838</v>
      </c>
      <c r="E39" s="1248">
        <v>1135.3</v>
      </c>
      <c r="F39" s="444">
        <v>1223</v>
      </c>
      <c r="G39" s="444">
        <v>1218</v>
      </c>
      <c r="H39" s="444">
        <v>1141.781651</v>
      </c>
      <c r="I39" s="445">
        <v>1145.9281980000001</v>
      </c>
      <c r="J39" s="444">
        <v>963.88140999999996</v>
      </c>
      <c r="K39" s="445">
        <v>886.378692</v>
      </c>
      <c r="L39" s="1182"/>
      <c r="M39" s="1182"/>
    </row>
    <row r="40" spans="4:13" ht="21.75" customHeight="1">
      <c r="D40" s="400" t="s">
        <v>839</v>
      </c>
      <c r="E40" s="1248">
        <v>267.3</v>
      </c>
      <c r="F40" s="444">
        <v>322</v>
      </c>
      <c r="G40" s="444">
        <v>328</v>
      </c>
      <c r="H40" s="444">
        <v>292.6350709578</v>
      </c>
      <c r="I40" s="445">
        <v>226.85465600000001</v>
      </c>
      <c r="J40" s="444">
        <v>222.06741</v>
      </c>
      <c r="K40" s="445">
        <v>157.03385900000001</v>
      </c>
      <c r="L40" s="735">
        <v>281.24991399999999</v>
      </c>
      <c r="M40" s="735">
        <v>290.38548300000002</v>
      </c>
    </row>
    <row r="41" spans="4:13" ht="21.75" customHeight="1">
      <c r="D41" s="1263" t="s">
        <v>1694</v>
      </c>
      <c r="E41" s="1257">
        <v>134.6</v>
      </c>
      <c r="F41" s="1258">
        <v>153</v>
      </c>
      <c r="G41" s="1258">
        <v>230</v>
      </c>
      <c r="H41" s="1258">
        <v>254.40934999999999</v>
      </c>
      <c r="I41" s="1259">
        <v>222.95266000000001</v>
      </c>
      <c r="J41" s="1258">
        <v>208.38149000000001</v>
      </c>
      <c r="K41" s="1259">
        <v>180.84336999999999</v>
      </c>
      <c r="L41" s="1249">
        <v>143.56845999999999</v>
      </c>
      <c r="M41" s="1250">
        <v>147.72042999999999</v>
      </c>
    </row>
    <row r="42" spans="4:13" ht="21.75" customHeight="1">
      <c r="D42" s="1262" t="s">
        <v>574</v>
      </c>
      <c r="E42" s="1254">
        <v>537.20000000000005</v>
      </c>
      <c r="F42" s="806">
        <v>551</v>
      </c>
      <c r="G42" s="806">
        <v>532</v>
      </c>
      <c r="H42" s="806">
        <v>521.68803000000003</v>
      </c>
      <c r="I42" s="1255">
        <v>526.25559999999996</v>
      </c>
      <c r="J42" s="806">
        <v>519.07208000000003</v>
      </c>
      <c r="K42" s="1255">
        <v>524.86884999999995</v>
      </c>
      <c r="L42" s="283">
        <v>566.38805000000002</v>
      </c>
      <c r="M42" s="1251">
        <v>568.03620000000001</v>
      </c>
    </row>
    <row r="43" spans="4:13" ht="21.75" customHeight="1">
      <c r="D43" s="400" t="s">
        <v>840</v>
      </c>
      <c r="E43" s="1248">
        <f>SUM(E41:E42)</f>
        <v>671.80000000000007</v>
      </c>
      <c r="F43" s="444">
        <f>SUM(F41:F42)</f>
        <v>704</v>
      </c>
      <c r="G43" s="444">
        <f>SUM(G41:G42)</f>
        <v>762</v>
      </c>
      <c r="H43" s="444">
        <v>776.09738000000004</v>
      </c>
      <c r="I43" s="445">
        <v>749.20826</v>
      </c>
      <c r="J43" s="444">
        <v>727.45357000000001</v>
      </c>
      <c r="K43" s="445">
        <v>705.71222</v>
      </c>
      <c r="L43" s="735">
        <v>709.95650999999998</v>
      </c>
      <c r="M43" s="735">
        <v>715.75662999999997</v>
      </c>
    </row>
    <row r="44" spans="4:13" ht="21.75" customHeight="1">
      <c r="D44" s="400" t="s">
        <v>841</v>
      </c>
      <c r="E44" s="1248">
        <v>172.5</v>
      </c>
      <c r="F44" s="444">
        <v>239</v>
      </c>
      <c r="G44" s="444">
        <v>260</v>
      </c>
      <c r="H44" s="444">
        <v>248.28183999999999</v>
      </c>
      <c r="I44" s="445">
        <v>207.06074000000001</v>
      </c>
      <c r="J44" s="444">
        <v>292.66642999999999</v>
      </c>
      <c r="K44" s="445">
        <v>314.07738000000001</v>
      </c>
      <c r="L44" s="1252"/>
      <c r="M44" s="1252"/>
    </row>
    <row r="45" spans="4:13" ht="21.75" customHeight="1">
      <c r="D45" s="400" t="s">
        <v>1695</v>
      </c>
      <c r="E45" s="1248">
        <v>2247</v>
      </c>
      <c r="F45" s="444">
        <v>2487</v>
      </c>
      <c r="G45" s="444">
        <f>SUM(G39,G40,G43,G44)</f>
        <v>2568</v>
      </c>
      <c r="H45" s="444">
        <v>2458.7959419578001</v>
      </c>
      <c r="I45" s="445">
        <v>2329.0518539999998</v>
      </c>
      <c r="J45" s="444">
        <v>2206.06882</v>
      </c>
      <c r="K45" s="445">
        <v>2063.202151</v>
      </c>
      <c r="L45" s="1253">
        <v>2232.4430510000002</v>
      </c>
      <c r="M45" s="1253">
        <v>2218.858643</v>
      </c>
    </row>
    <row r="46" spans="4:13" ht="21.75" customHeight="1">
      <c r="D46" s="739" t="s">
        <v>1696</v>
      </c>
      <c r="E46" s="163"/>
      <c r="F46" s="163"/>
      <c r="G46" s="163"/>
      <c r="H46" s="163"/>
      <c r="I46" s="163"/>
      <c r="J46" s="163"/>
      <c r="K46" s="163"/>
      <c r="L46" s="214"/>
      <c r="M46" s="214"/>
    </row>
  </sheetData>
  <sheetProtection algorithmName="SHA-512" hashValue="bBWUsvPgcc7cmNwv7UcihCmhj+Ytd+HXXfLeJzHLAWmofOI/2NghPSwPekwZIOYlvN81m+65iXbE2syMNc50jQ==" saltValue="tgyZGB8UVQG9/U6VHzw+Ww==" spinCount="100000" sheet="1" objects="1" scenarios="1"/>
  <mergeCells count="1">
    <mergeCell ref="B5:B22"/>
  </mergeCells>
  <pageMargins left="0.75" right="0.75" top="1" bottom="1" header="0.5" footer="0.5"/>
  <pageSetup orientation="portrait" horizontalDpi="4294967295" verticalDpi="4294967295" r:id="rId1"/>
  <customProperties>
    <customPr name="_pios_id" r:id="rId2"/>
    <customPr name="EpmWorksheetKeyString_GUID" r:id="rId3"/>
  </customProperties>
  <drawing r:id="rId4"/>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8CD7FAC214AE524B80FEE5B70E568C97" ma:contentTypeVersion="14" ma:contentTypeDescription="Create a new document." ma:contentTypeScope="" ma:versionID="7511fac806b9ca507460619ebf5dbb8f">
  <xsd:schema xmlns:xsd="http://www.w3.org/2001/XMLSchema" xmlns:xs="http://www.w3.org/2001/XMLSchema" xmlns:p="http://schemas.microsoft.com/office/2006/metadata/properties" xmlns:ns2="df8e9dba-a076-45fc-b085-574a66a273c5" xmlns:ns3="daf50db9-278e-41e2-a461-e3c075e3ab49" targetNamespace="http://schemas.microsoft.com/office/2006/metadata/properties" ma:root="true" ma:fieldsID="9bcd6c90083842be5fa6c2edb0ee617f" ns2:_="" ns3:_="">
    <xsd:import namespace="df8e9dba-a076-45fc-b085-574a66a273c5"/>
    <xsd:import namespace="daf50db9-278e-41e2-a461-e3c075e3ab49"/>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f8e9dba-a076-45fc-b085-574a66a273c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DateTaken" ma:index="13" nillable="true" ma:displayName="MediaServiceDateTaken" ma:hidden="true" ma:indexed="true" ma:internalName="MediaServiceDateTaken" ma:readOnly="true">
      <xsd:simpleType>
        <xsd:restriction base="dms:Text"/>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lcf76f155ced4ddcb4097134ff3c332f" ma:index="18" nillable="true" ma:taxonomy="true" ma:internalName="lcf76f155ced4ddcb4097134ff3c332f" ma:taxonomyFieldName="MediaServiceImageTags" ma:displayName="Image Tags" ma:readOnly="false" ma:fieldId="{5cf76f15-5ced-4ddc-b409-7134ff3c332f}" ma:taxonomyMulti="true" ma:sspId="9d44cb9f-b62e-4719-bd31-160fcf957511" ma:termSetId="09814cd3-568e-fe90-9814-8d621ff8fb84" ma:anchorId="fba54fb3-c3e1-fe81-a776-ca4b69148c4d" ma:open="true" ma:isKeyword="false">
      <xsd:complexType>
        <xsd:sequence>
          <xsd:element ref="pc:Terms" minOccurs="0" maxOccurs="1"/>
        </xsd:sequence>
      </xsd:complexType>
    </xsd:element>
    <xsd:element name="MediaServiceOCR" ma:index="20" nillable="true" ma:displayName="Extracted Text" ma:internalName="MediaServiceOCR" ma:readOnly="true">
      <xsd:simpleType>
        <xsd:restriction base="dms:Note">
          <xsd:maxLength value="255"/>
        </xsd:restriction>
      </xsd:simpleType>
    </xsd:element>
    <xsd:element name="MediaServiceSearchProperties" ma:index="21"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daf50db9-278e-41e2-a461-e3c075e3ab49"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element name="TaxCatchAll" ma:index="19" nillable="true" ma:displayName="Taxonomy Catch All Column" ma:hidden="true" ma:list="{d58d3cae-3057-4212-968e-da38af916ca6}" ma:internalName="TaxCatchAll" ma:showField="CatchAllData" ma:web="daf50db9-278e-41e2-a461-e3c075e3ab49">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Application xmlns="http://www.sap.com/cof/excel/application">
  <Version>2</Version>
  <Revision>2.8.700.95947</Revision>
</Application>
</file>

<file path=customXml/item4.xml><?xml version="1.0" encoding="utf-8"?>
<p:properties xmlns:p="http://schemas.microsoft.com/office/2006/metadata/properties" xmlns:xsi="http://www.w3.org/2001/XMLSchema-instance" xmlns:pc="http://schemas.microsoft.com/office/infopath/2007/PartnerControls">
  <documentManagement>
    <lcf76f155ced4ddcb4097134ff3c332f xmlns="df8e9dba-a076-45fc-b085-574a66a273c5">
      <Terms xmlns="http://schemas.microsoft.com/office/infopath/2007/PartnerControls"/>
    </lcf76f155ced4ddcb4097134ff3c332f>
    <TaxCatchAll xmlns="daf50db9-278e-41e2-a461-e3c075e3ab49" xsi:nil="true"/>
  </documentManagement>
</p:properties>
</file>

<file path=customXml/itemProps1.xml><?xml version="1.0" encoding="utf-8"?>
<ds:datastoreItem xmlns:ds="http://schemas.openxmlformats.org/officeDocument/2006/customXml" ds:itemID="{A5FE7A34-2E63-4E7D-8446-C96E8F471A46}">
  <ds:schemaRefs>
    <ds:schemaRef ds:uri="http://schemas.microsoft.com/sharepoint/v3/contenttype/forms"/>
  </ds:schemaRefs>
</ds:datastoreItem>
</file>

<file path=customXml/itemProps2.xml><?xml version="1.0" encoding="utf-8"?>
<ds:datastoreItem xmlns:ds="http://schemas.openxmlformats.org/officeDocument/2006/customXml" ds:itemID="{70CAD2BC-F6E4-4BED-9085-28387728EE6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f8e9dba-a076-45fc-b085-574a66a273c5"/>
    <ds:schemaRef ds:uri="daf50db9-278e-41e2-a461-e3c075e3ab4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80846348-2087-4F9A-ADD7-D62A597D259A}">
  <ds:schemaRefs>
    <ds:schemaRef ds:uri="http://www.sap.com/cof/excel/application"/>
  </ds:schemaRefs>
</ds:datastoreItem>
</file>

<file path=customXml/itemProps4.xml><?xml version="1.0" encoding="utf-8"?>
<ds:datastoreItem xmlns:ds="http://schemas.openxmlformats.org/officeDocument/2006/customXml" ds:itemID="{D7173D1C-4F20-4C33-B5FC-9EE244B990A1}">
  <ds:schemaRefs>
    <ds:schemaRef ds:uri="http://purl.org/dc/elements/1.1/"/>
    <ds:schemaRef ds:uri="http://schemas.microsoft.com/office/infopath/2007/PartnerControls"/>
    <ds:schemaRef ds:uri="http://schemas.microsoft.com/office/2006/documentManagement/types"/>
    <ds:schemaRef ds:uri="http://purl.org/dc/dcmitype/"/>
    <ds:schemaRef ds:uri="http://www.w3.org/XML/1998/namespace"/>
    <ds:schemaRef ds:uri="http://schemas.microsoft.com/office/2006/metadata/properties"/>
    <ds:schemaRef ds:uri="http://schemas.openxmlformats.org/package/2006/metadata/core-properties"/>
    <ds:schemaRef ds:uri="daf50db9-278e-41e2-a461-e3c075e3ab49"/>
    <ds:schemaRef ds:uri="df8e9dba-a076-45fc-b085-574a66a273c5"/>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46</vt:i4>
      </vt:variant>
      <vt:variant>
        <vt:lpstr>Named Ranges</vt:lpstr>
      </vt:variant>
      <vt:variant>
        <vt:i4>3</vt:i4>
      </vt:variant>
    </vt:vector>
  </HeadingPairs>
  <TitlesOfParts>
    <vt:vector size="49" baseType="lpstr">
      <vt:lpstr>Cover</vt:lpstr>
      <vt:lpstr>Scope and boundary</vt:lpstr>
      <vt:lpstr>Contents</vt:lpstr>
      <vt:lpstr>Frameworks</vt:lpstr>
      <vt:lpstr>GRI content index</vt:lpstr>
      <vt:lpstr>SERF index</vt:lpstr>
      <vt:lpstr>ICMM</vt:lpstr>
      <vt:lpstr>WGC</vt:lpstr>
      <vt:lpstr>Environment</vt:lpstr>
      <vt:lpstr>Energy</vt:lpstr>
      <vt:lpstr>GHG emissions</vt:lpstr>
      <vt:lpstr>Country energy</vt:lpstr>
      <vt:lpstr>Energy and carbon performance</vt:lpstr>
      <vt:lpstr>Environmental opex and capex</vt:lpstr>
      <vt:lpstr>Environment and compliance</vt:lpstr>
      <vt:lpstr>Water</vt:lpstr>
      <vt:lpstr>Cyanide incident reporting</vt:lpstr>
      <vt:lpstr>Tailings and waste</vt:lpstr>
      <vt:lpstr>Land management &amp; biodiversity</vt:lpstr>
      <vt:lpstr>Closure costs  </vt:lpstr>
      <vt:lpstr>Social</vt:lpstr>
      <vt:lpstr>National value distribution</vt:lpstr>
      <vt:lpstr>Safety (Group)</vt:lpstr>
      <vt:lpstr>Safety (operations)</vt:lpstr>
      <vt:lpstr>Health</vt:lpstr>
      <vt:lpstr>Workforce</vt:lpstr>
      <vt:lpstr>Diversity and equal opportunity</vt:lpstr>
      <vt:lpstr>Remuneration </vt:lpstr>
      <vt:lpstr>Hiring and turnover</vt:lpstr>
      <vt:lpstr>Training </vt:lpstr>
      <vt:lpstr>Employee support programmes</vt:lpstr>
      <vt:lpstr>Education skills and capacity </vt:lpstr>
      <vt:lpstr>Host community value creation</vt:lpstr>
      <vt:lpstr>Host community employment</vt:lpstr>
      <vt:lpstr>Host community procurement</vt:lpstr>
      <vt:lpstr>Supply chain</vt:lpstr>
      <vt:lpstr>Socioeconomic development</vt:lpstr>
      <vt:lpstr>Community grievances_social inc</vt:lpstr>
      <vt:lpstr>Stakeholder engagement</vt:lpstr>
      <vt:lpstr>Indigenous Peoples</vt:lpstr>
      <vt:lpstr>Governance</vt:lpstr>
      <vt:lpstr>Government and tax transparency</vt:lpstr>
      <vt:lpstr>Policy influence</vt:lpstr>
      <vt:lpstr>Code of conduct </vt:lpstr>
      <vt:lpstr>Our operations</vt:lpstr>
      <vt:lpstr>Production</vt:lpstr>
      <vt:lpstr>Cover!Print_Area</vt:lpstr>
      <vt:lpstr>Energy!Print_Area</vt:lpstr>
      <vt:lpstr>Water!Print_Area</vt:lpstr>
    </vt:vector>
  </TitlesOfParts>
  <Manager/>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Cecily Kyle</dc:creator>
  <dc:description/>
  <cp:lastModifiedBy>Cecily Kyle</cp:lastModifiedBy>
  <dcterms:created xsi:type="dcterms:W3CDTF">2024-04-16T08:30:08Z</dcterms:created>
  <dcterms:modified xsi:type="dcterms:W3CDTF">2025-04-15T09:02:27Z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0x0101008CD7FAC214AE524B80FEE5B70E568C97</vt:lpwstr>
  </property>
  <property fmtid="{D5CDD505-2E9C-101B-9397-08002B2CF9AE}" pid="3" name="MediaServiceImageTags">
    <vt:lpwstr/>
  </property>
  <property fmtid="{D5CDD505-2E9C-101B-9397-08002B2CF9AE}" pid="4" name="CustomUiType">
    <vt:lpwstr>1</vt:lpwstr>
  </property>
</Properties>
</file>